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00" activeTab="0"/>
  </bookViews>
  <sheets>
    <sheet name="BSKL -BALANCESHEET" sheetId="1" r:id="rId1"/>
    <sheet name="BSKL-INCOMESTATEMENT" sheetId="2" r:id="rId2"/>
    <sheet name="BSKL-STMT OF CHANGES IN EQUITY" sheetId="3" r:id="rId3"/>
    <sheet name="BSKL-CASH FLOW" sheetId="4" r:id="rId4"/>
  </sheets>
  <externalReferences>
    <externalReference r:id="rId7"/>
  </externalReferences>
  <definedNames>
    <definedName name="_xlnm.Print_Area" localSheetId="0">'BSKL -BALANCESHEET'!$A$1:$I$70</definedName>
    <definedName name="_xlnm.Print_Area" localSheetId="3">'BSKL-CASH FLOW'!$A$1:$H$74</definedName>
    <definedName name="_xlnm.Print_Area" localSheetId="1">'BSKL-INCOMESTATEMENT'!$A$1:$E$59</definedName>
    <definedName name="_xlnm.Print_Area" localSheetId="2">'BSKL-STMT OF CHANGES IN EQUITY'!$A$1:$M$31</definedName>
  </definedNames>
  <calcPr fullCalcOnLoad="1"/>
</workbook>
</file>

<file path=xl/sharedStrings.xml><?xml version="1.0" encoding="utf-8"?>
<sst xmlns="http://schemas.openxmlformats.org/spreadsheetml/2006/main" count="199" uniqueCount="148">
  <si>
    <t>(Company No: 468971-A)</t>
  </si>
  <si>
    <t>(Incorporated in Malaysia)</t>
  </si>
  <si>
    <t>CONDENSED CONSOLIDATED BALANCE SHEET</t>
  </si>
  <si>
    <t>(The figures have not been audited.)</t>
  </si>
  <si>
    <t>Audited</t>
  </si>
  <si>
    <t>As At</t>
  </si>
  <si>
    <t xml:space="preserve">As At </t>
  </si>
  <si>
    <t>End Of</t>
  </si>
  <si>
    <t xml:space="preserve"> Preceding </t>
  </si>
  <si>
    <t xml:space="preserve">Current </t>
  </si>
  <si>
    <t xml:space="preserve">Financial </t>
  </si>
  <si>
    <t>Quarter</t>
  </si>
  <si>
    <t>Year End</t>
  </si>
  <si>
    <t>RM '000</t>
  </si>
  <si>
    <t>ASSETS</t>
  </si>
  <si>
    <t>Non-Current Assets</t>
  </si>
  <si>
    <t>Property, plant and equipment</t>
  </si>
  <si>
    <t>Non-current investments</t>
  </si>
  <si>
    <t>Intangible assets</t>
  </si>
  <si>
    <t>Total non-current assets</t>
  </si>
  <si>
    <t>Current Assets</t>
  </si>
  <si>
    <t>Inventories</t>
  </si>
  <si>
    <t>Tax recoverable</t>
  </si>
  <si>
    <t>Cash, bank balances and deposits</t>
  </si>
  <si>
    <t>Total current assets</t>
  </si>
  <si>
    <t>Total assets</t>
  </si>
  <si>
    <t>EQUITY</t>
  </si>
  <si>
    <t>Share capital</t>
  </si>
  <si>
    <t>Treasury share</t>
  </si>
  <si>
    <t>Reserves</t>
  </si>
  <si>
    <t>Total equity attributable to shareholders of the Company</t>
  </si>
  <si>
    <t>Minority interests</t>
  </si>
  <si>
    <t>TOTAL EQUITY</t>
  </si>
  <si>
    <t>LIABILITIES</t>
  </si>
  <si>
    <t>Non-Current Liabilities</t>
  </si>
  <si>
    <t>Borrowings</t>
  </si>
  <si>
    <t>Deferred tax liabilities</t>
  </si>
  <si>
    <t>Total non-current liabilities</t>
  </si>
  <si>
    <t>Current Liabilities</t>
  </si>
  <si>
    <t>Taxation</t>
  </si>
  <si>
    <t>Total current liabilities</t>
  </si>
  <si>
    <t>Total liabilities</t>
  </si>
  <si>
    <t>Total equity and liabilities</t>
  </si>
  <si>
    <t>Net Asset Value per Share (RM)</t>
  </si>
  <si>
    <t xml:space="preserve">CONDENSED CONSOLIDATED INCOME STATEMENT </t>
  </si>
  <si>
    <t>INDIVIDUAL QUARTER</t>
  </si>
  <si>
    <t>CUMMULATIVE QUARTER</t>
  </si>
  <si>
    <t xml:space="preserve">CURRENT </t>
  </si>
  <si>
    <t>PRECEDING YEAR</t>
  </si>
  <si>
    <t>YEAR</t>
  </si>
  <si>
    <t xml:space="preserve">CORRESPONDING </t>
  </si>
  <si>
    <t xml:space="preserve">YEAR </t>
  </si>
  <si>
    <t>QUARTER</t>
  </si>
  <si>
    <t>TO DATE</t>
  </si>
  <si>
    <t>PERIOD</t>
  </si>
  <si>
    <t>Continued operations</t>
  </si>
  <si>
    <t>Revenue</t>
  </si>
  <si>
    <t>Other operating income</t>
  </si>
  <si>
    <t>Finance cost</t>
  </si>
  <si>
    <t>Profit before tax</t>
  </si>
  <si>
    <t>Profit for the period</t>
  </si>
  <si>
    <t>Attributable to:</t>
  </si>
  <si>
    <t>Equity holder of the Company</t>
  </si>
  <si>
    <t>Minority interest</t>
  </si>
  <si>
    <t>Earnings per share (sen)</t>
  </si>
  <si>
    <t>- basic</t>
  </si>
  <si>
    <t>- fully diluted</t>
  </si>
  <si>
    <t>n/a</t>
  </si>
  <si>
    <t>CONDENSED CONSOLIDATED STATEMENT OF CHANGES IN EQUITY</t>
  </si>
  <si>
    <t>Attributable to equity holders of the Company</t>
  </si>
  <si>
    <t xml:space="preserve">Share </t>
  </si>
  <si>
    <t>Tresury</t>
  </si>
  <si>
    <t>Other</t>
  </si>
  <si>
    <t>Retained</t>
  </si>
  <si>
    <t xml:space="preserve">Minority </t>
  </si>
  <si>
    <t>Total</t>
  </si>
  <si>
    <t>capital</t>
  </si>
  <si>
    <t>premium</t>
  </si>
  <si>
    <t>shares</t>
  </si>
  <si>
    <t>reserves</t>
  </si>
  <si>
    <t>profits</t>
  </si>
  <si>
    <t>interest</t>
  </si>
  <si>
    <t>Equity</t>
  </si>
  <si>
    <t>RM'000</t>
  </si>
  <si>
    <t>Net profit for the period</t>
  </si>
  <si>
    <t>Foreign exchange loss on translation</t>
  </si>
  <si>
    <t>CONDENSED CONSOLIDATED CASH  FLOW  STATEMENTS</t>
  </si>
  <si>
    <t>CASHFLOWS FROM OPERATING ACTIVITIES</t>
  </si>
  <si>
    <t>Profit before taxation</t>
  </si>
  <si>
    <t>Adjustments for :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</si>
  <si>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</si>
  <si>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</si>
  <si>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</si>
  <si>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</si>
  <si>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</si>
  <si>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</si>
  <si>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</si>
  <si>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CASHFLOWS FROM INVESTING ACTIVITIES</t>
  </si>
  <si>
    <t>Purchase of quoted investments</t>
  </si>
  <si>
    <t>Purchase of property, plant and equipment</t>
  </si>
  <si>
    <t>Proceeds from disposal of property, plant and equipment</t>
  </si>
  <si>
    <t>Proceeds from disposal of quoted shares</t>
  </si>
  <si>
    <t>Interest received</t>
  </si>
  <si>
    <t>Dividend received</t>
  </si>
  <si>
    <t>CASHFLOWS FROM FINANCING ACTIVITIES</t>
  </si>
  <si>
    <t>Dividend paid</t>
  </si>
  <si>
    <t>Repayment of hire purchase payables</t>
  </si>
  <si>
    <t>Treasury shares</t>
  </si>
  <si>
    <t>NET CASH USED IN FINANCING ACTIVITIES</t>
  </si>
  <si>
    <t>CASH AND CASH EQUIVALENT AT BEGINNING OF FINANCIAL PERIOD</t>
  </si>
  <si>
    <t>CASH AND CASH EQUIVALENT AT END OF FINANCIAL PERIOD</t>
  </si>
  <si>
    <t>ANALYSIS OF CASH AND CASH EQUIVALENTS</t>
  </si>
  <si>
    <t>Cash, bank balances and deposits (Net of fixed deposits pledged)</t>
  </si>
  <si>
    <t>Bank overdrafts (included in short term borrowings)</t>
  </si>
  <si>
    <r>
      <t>ANALABS RESOURCES BERHAD</t>
    </r>
    <r>
      <rPr>
        <sz val="12"/>
        <rFont val="Times New Roman"/>
        <family val="1"/>
      </rPr>
      <t xml:space="preserve"> </t>
    </r>
  </si>
  <si>
    <r>
      <t>ANALABS RESOURCES BERHAD</t>
    </r>
    <r>
      <rPr>
        <sz val="18"/>
        <rFont val="Times New Roman"/>
        <family val="1"/>
      </rPr>
      <t xml:space="preserve"> </t>
    </r>
  </si>
  <si>
    <t>Income tax paid</t>
  </si>
  <si>
    <t>NET CASH GENERATED FROM OPERATING ACTIVITIES</t>
  </si>
  <si>
    <t>NET CASH GENERATED FROM/ (USED IN) INVESTING ACTIVITIES</t>
  </si>
  <si>
    <t>30/4/2007</t>
  </si>
  <si>
    <t>Receivables, deposits and prepayments</t>
  </si>
  <si>
    <t>Payables and accruals</t>
  </si>
  <si>
    <t>Dividends to shareholders</t>
  </si>
  <si>
    <t>Deposit pledged to licensed banks</t>
  </si>
  <si>
    <t>TRANSLATION DIFFERENCES ON CASH AND CASH EQUIVALENTS</t>
  </si>
  <si>
    <t>Operating expenses</t>
  </si>
  <si>
    <t>Profit from operations</t>
  </si>
  <si>
    <t>30/4/2008</t>
  </si>
  <si>
    <t>FOR THE FINANCIAL QUARTER ENDED 30 APRIL 2008</t>
  </si>
  <si>
    <t>AS AT 30 APRIL 2008</t>
  </si>
  <si>
    <t>At 1 May 2007</t>
  </si>
  <si>
    <t>Repayment of short term liabilities</t>
  </si>
  <si>
    <t>Income tax refund</t>
  </si>
  <si>
    <t>Acquisition of business in subsidiaries</t>
  </si>
  <si>
    <t xml:space="preserve">The Condensed Consolidated Income Statement should be read in conjunction with the Annual Financial Report                                                                                    for the year ended 30 April 2007. </t>
  </si>
  <si>
    <r>
      <t xml:space="preserve">Quarterly financial report on consolidated results for the </t>
    </r>
    <r>
      <rPr>
        <i/>
        <u val="single"/>
        <sz val="12"/>
        <rFont val="Times New Roman"/>
        <family val="1"/>
      </rPr>
      <t xml:space="preserve">fourth </t>
    </r>
    <r>
      <rPr>
        <sz val="12"/>
        <rFont val="Times New Roman"/>
        <family val="1"/>
      </rPr>
      <t xml:space="preserve">financial quarter ended </t>
    </r>
    <r>
      <rPr>
        <b/>
        <sz val="12"/>
        <rFont val="Times New Roman"/>
        <family val="1"/>
      </rPr>
      <t>30 April 2008</t>
    </r>
  </si>
  <si>
    <t>Acquisition of minority interest</t>
  </si>
  <si>
    <t>The Condensed Consolidated Statement of Changes in Equity should be read in conjunction with the Annual Financial Report for the year ended 30 April 2007</t>
  </si>
  <si>
    <r>
      <t xml:space="preserve">Quarterly financial report on consolidated results for the </t>
    </r>
    <r>
      <rPr>
        <i/>
        <u val="single"/>
        <sz val="11"/>
        <rFont val="Times New Roman"/>
        <family val="1"/>
      </rPr>
      <t>fourth</t>
    </r>
    <r>
      <rPr>
        <sz val="11"/>
        <rFont val="Times New Roman"/>
        <family val="1"/>
      </rPr>
      <t xml:space="preserve"> financial quarter ended </t>
    </r>
    <r>
      <rPr>
        <b/>
        <sz val="11"/>
        <rFont val="Times New Roman"/>
        <family val="1"/>
      </rPr>
      <t>30 April 2008</t>
    </r>
  </si>
  <si>
    <t>The Condensed Consolidated Cash Flow Statement should be read in conjunction with the Annual Financial Report                                                                                  for the year ended 30 April 2007</t>
  </si>
  <si>
    <t>Prepaid lease payments</t>
  </si>
  <si>
    <t>(restated)</t>
  </si>
  <si>
    <t>Investment in quoted shares</t>
  </si>
  <si>
    <t>Forex reserve</t>
  </si>
  <si>
    <t>The Condensed Consolidated Balance Sheet should be read in conjunction with the Annual Financial Report                                                                                      for the year ended 30 April 2007.</t>
  </si>
  <si>
    <t>n/a – not disclosed as the unissued ordinary shares granted to eligible Directors and employees pursuant to the Company’s ESOS had lapsed during the year.</t>
  </si>
  <si>
    <t>At 30 April 2008</t>
  </si>
  <si>
    <t>NET (DECREASE)/INCREASE IN CASH AND CASH EQUIVALENTS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</si>
</sst>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* #,##0.00_-;\-* #,##0.00_-;_-* &quot;-&quot;??_-;_-@_-"/>
    <numFmt numFmtId="171" formatCode="_(* #,##0_);_(* \(#,##0\);_(* &quot;-&quot;??_);_(@_)"/>
  </numFmts>
  <fonts count="39">
    <font>
      <sz val="10"/>
      <name val="Arial"/>
      <family val="0"/>
    </font>
    <font>
      <sz val="8"/>
      <color indexed="63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i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i/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0" fontId="1" fillId="22" borderId="3">
      <alignment horizontal="center" vertical="top" wrapText="1"/>
      <protection/>
    </xf>
    <xf numFmtId="0" fontId="2" fillId="23" borderId="4">
      <alignment horizontal="left" vertical="top" wrapText="1"/>
      <protection/>
    </xf>
    <xf numFmtId="0" fontId="2" fillId="0" borderId="4">
      <alignment horizontal="left" vertical="top" wrapText="1"/>
      <protection/>
    </xf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8" applyNumberFormat="0" applyFill="0" applyAlignment="0" applyProtection="0"/>
    <xf numFmtId="0" fontId="28" fillId="24" borderId="0" applyNumberFormat="0" applyBorder="0" applyAlignment="0" applyProtection="0"/>
    <xf numFmtId="0" fontId="0" fillId="25" borderId="9" applyNumberFormat="0" applyFont="0" applyAlignment="0" applyProtection="0"/>
    <xf numFmtId="0" fontId="30" fillId="20" borderId="10" applyNumberFormat="0" applyAlignment="0" applyProtection="0"/>
    <xf numFmtId="0" fontId="2" fillId="0" borderId="11">
      <alignment horizontal="left" vertical="top" wrapText="1"/>
      <protection/>
    </xf>
    <xf numFmtId="0" fontId="2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171" fontId="6" fillId="0" borderId="13" xfId="42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171" fontId="12" fillId="0" borderId="15" xfId="42" applyNumberFormat="1" applyFont="1" applyFill="1" applyBorder="1" applyAlignment="1">
      <alignment horizontal="center"/>
    </xf>
    <xf numFmtId="171" fontId="12" fillId="0" borderId="16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7" xfId="0" applyFont="1" applyFill="1" applyBorder="1" applyAlignment="1" quotePrefix="1">
      <alignment/>
    </xf>
    <xf numFmtId="0" fontId="12" fillId="0" borderId="0" xfId="0" applyFont="1" applyFill="1" applyBorder="1" applyAlignment="1" quotePrefix="1">
      <alignment/>
    </xf>
    <xf numFmtId="0" fontId="12" fillId="0" borderId="18" xfId="0" applyFont="1" applyFill="1" applyBorder="1" applyAlignment="1" quotePrefix="1">
      <alignment/>
    </xf>
    <xf numFmtId="0" fontId="7" fillId="0" borderId="0" xfId="0" applyFont="1" applyFill="1" applyBorder="1" applyAlignment="1">
      <alignment horizontal="justify" vertical="top" wrapText="1"/>
    </xf>
    <xf numFmtId="171" fontId="6" fillId="0" borderId="14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1" fontId="6" fillId="0" borderId="17" xfId="42" applyNumberFormat="1" applyFont="1" applyFill="1" applyBorder="1" applyAlignment="1">
      <alignment/>
    </xf>
    <xf numFmtId="171" fontId="6" fillId="0" borderId="19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71" fontId="6" fillId="0" borderId="18" xfId="42" applyNumberFormat="1" applyFont="1" applyFill="1" applyBorder="1" applyAlignment="1">
      <alignment/>
    </xf>
    <xf numFmtId="171" fontId="6" fillId="0" borderId="21" xfId="42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71" fontId="6" fillId="0" borderId="14" xfId="42" applyNumberFormat="1" applyFont="1" applyFill="1" applyBorder="1" applyAlignment="1">
      <alignment horizontal="center"/>
    </xf>
    <xf numFmtId="171" fontId="6" fillId="0" borderId="13" xfId="42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171" fontId="6" fillId="0" borderId="22" xfId="42" applyNumberFormat="1" applyFont="1" applyFill="1" applyBorder="1" applyAlignment="1">
      <alignment horizontal="center"/>
    </xf>
    <xf numFmtId="171" fontId="6" fillId="0" borderId="23" xfId="42" applyNumberFormat="1" applyFont="1" applyFill="1" applyBorder="1" applyAlignment="1">
      <alignment/>
    </xf>
    <xf numFmtId="171" fontId="6" fillId="0" borderId="24" xfId="42" applyNumberFormat="1" applyFont="1" applyFill="1" applyBorder="1" applyAlignment="1">
      <alignment/>
    </xf>
    <xf numFmtId="0" fontId="6" fillId="0" borderId="14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justify" wrapText="1"/>
    </xf>
    <xf numFmtId="171" fontId="7" fillId="0" borderId="25" xfId="42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71" fontId="7" fillId="0" borderId="28" xfId="42" applyNumberFormat="1" applyFont="1" applyFill="1" applyBorder="1" applyAlignment="1">
      <alignment/>
    </xf>
    <xf numFmtId="171" fontId="7" fillId="0" borderId="29" xfId="42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171" fontId="6" fillId="0" borderId="0" xfId="42" applyNumberFormat="1" applyFont="1" applyFill="1" applyAlignment="1">
      <alignment/>
    </xf>
    <xf numFmtId="171" fontId="6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171" fontId="6" fillId="0" borderId="33" xfId="42" applyNumberFormat="1" applyFont="1" applyFill="1" applyBorder="1" applyAlignment="1">
      <alignment/>
    </xf>
    <xf numFmtId="171" fontId="6" fillId="0" borderId="34" xfId="42" applyNumberFormat="1" applyFont="1" applyFill="1" applyBorder="1" applyAlignment="1">
      <alignment/>
    </xf>
    <xf numFmtId="171" fontId="6" fillId="0" borderId="32" xfId="42" applyNumberFormat="1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171" fontId="6" fillId="0" borderId="35" xfId="42" applyNumberFormat="1" applyFont="1" applyFill="1" applyBorder="1" applyAlignment="1">
      <alignment horizontal="center"/>
    </xf>
    <xf numFmtId="171" fontId="6" fillId="0" borderId="0" xfId="42" applyNumberFormat="1" applyFont="1" applyFill="1" applyBorder="1" applyAlignment="1">
      <alignment horizontal="center"/>
    </xf>
    <xf numFmtId="171" fontId="6" fillId="0" borderId="37" xfId="42" applyNumberFormat="1" applyFont="1" applyFill="1" applyBorder="1" applyAlignment="1">
      <alignment horizontal="center"/>
    </xf>
    <xf numFmtId="171" fontId="6" fillId="0" borderId="36" xfId="42" applyNumberFormat="1" applyFont="1" applyFill="1" applyBorder="1" applyAlignment="1">
      <alignment horizontal="center"/>
    </xf>
    <xf numFmtId="171" fontId="6" fillId="0" borderId="38" xfId="42" applyNumberFormat="1" applyFont="1" applyFill="1" applyBorder="1" applyAlignment="1">
      <alignment horizontal="center"/>
    </xf>
    <xf numFmtId="171" fontId="6" fillId="0" borderId="27" xfId="42" applyNumberFormat="1" applyFont="1" applyFill="1" applyBorder="1" applyAlignment="1">
      <alignment horizontal="center"/>
    </xf>
    <xf numFmtId="171" fontId="6" fillId="0" borderId="39" xfId="42" applyNumberFormat="1" applyFont="1" applyFill="1" applyBorder="1" applyAlignment="1">
      <alignment horizontal="center"/>
    </xf>
    <xf numFmtId="171" fontId="6" fillId="0" borderId="40" xfId="42" applyNumberFormat="1" applyFont="1" applyFill="1" applyBorder="1" applyAlignment="1">
      <alignment horizontal="center"/>
    </xf>
    <xf numFmtId="171" fontId="6" fillId="0" borderId="35" xfId="42" applyNumberFormat="1" applyFont="1" applyFill="1" applyBorder="1" applyAlignment="1">
      <alignment/>
    </xf>
    <xf numFmtId="171" fontId="6" fillId="0" borderId="0" xfId="42" applyNumberFormat="1" applyFont="1" applyFill="1" applyBorder="1" applyAlignment="1">
      <alignment/>
    </xf>
    <xf numFmtId="171" fontId="6" fillId="0" borderId="37" xfId="42" applyNumberFormat="1" applyFont="1" applyFill="1" applyBorder="1" applyAlignment="1">
      <alignment/>
    </xf>
    <xf numFmtId="171" fontId="6" fillId="0" borderId="36" xfId="42" applyNumberFormat="1" applyFont="1" applyFill="1" applyBorder="1" applyAlignment="1">
      <alignment/>
    </xf>
    <xf numFmtId="171" fontId="6" fillId="0" borderId="41" xfId="42" applyNumberFormat="1" applyFont="1" applyFill="1" applyBorder="1" applyAlignment="1">
      <alignment/>
    </xf>
    <xf numFmtId="171" fontId="6" fillId="0" borderId="42" xfId="42" applyNumberFormat="1" applyFont="1" applyFill="1" applyBorder="1" applyAlignment="1">
      <alignment/>
    </xf>
    <xf numFmtId="171" fontId="6" fillId="0" borderId="43" xfId="42" applyNumberFormat="1" applyFont="1" applyFill="1" applyBorder="1" applyAlignment="1">
      <alignment/>
    </xf>
    <xf numFmtId="171" fontId="6" fillId="0" borderId="44" xfId="42" applyNumberFormat="1" applyFont="1" applyFill="1" applyBorder="1" applyAlignment="1">
      <alignment/>
    </xf>
    <xf numFmtId="171" fontId="6" fillId="0" borderId="45" xfId="42" applyNumberFormat="1" applyFont="1" applyFill="1" applyBorder="1" applyAlignment="1">
      <alignment/>
    </xf>
    <xf numFmtId="171" fontId="6" fillId="0" borderId="46" xfId="42" applyNumberFormat="1" applyFont="1" applyFill="1" applyBorder="1" applyAlignment="1">
      <alignment/>
    </xf>
    <xf numFmtId="171" fontId="6" fillId="0" borderId="47" xfId="42" applyNumberFormat="1" applyFont="1" applyFill="1" applyBorder="1" applyAlignment="1">
      <alignment/>
    </xf>
    <xf numFmtId="43" fontId="6" fillId="0" borderId="0" xfId="42" applyFont="1" applyFill="1" applyAlignment="1">
      <alignment/>
    </xf>
    <xf numFmtId="0" fontId="6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170" fontId="6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71" fontId="14" fillId="0" borderId="0" xfId="42" applyNumberFormat="1" applyFont="1" applyFill="1" applyAlignment="1">
      <alignment/>
    </xf>
    <xf numFmtId="171" fontId="19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8" xfId="0" applyFont="1" applyFill="1" applyBorder="1" applyAlignment="1">
      <alignment/>
    </xf>
    <xf numFmtId="171" fontId="6" fillId="0" borderId="16" xfId="42" applyNumberFormat="1" applyFont="1" applyFill="1" applyBorder="1" applyAlignment="1">
      <alignment horizontal="center"/>
    </xf>
    <xf numFmtId="171" fontId="6" fillId="0" borderId="48" xfId="42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71" fontId="12" fillId="0" borderId="49" xfId="42" applyNumberFormat="1" applyFont="1" applyFill="1" applyBorder="1" applyAlignment="1">
      <alignment horizontal="center"/>
    </xf>
    <xf numFmtId="171" fontId="12" fillId="0" borderId="50" xfId="42" applyNumberFormat="1" applyFont="1" applyFill="1" applyBorder="1" applyAlignment="1">
      <alignment horizontal="center"/>
    </xf>
    <xf numFmtId="1" fontId="12" fillId="0" borderId="15" xfId="42" applyNumberFormat="1" applyFont="1" applyFill="1" applyBorder="1" applyAlignment="1">
      <alignment horizontal="center"/>
    </xf>
    <xf numFmtId="0" fontId="12" fillId="0" borderId="14" xfId="0" applyFont="1" applyFill="1" applyBorder="1" applyAlignment="1" quotePrefix="1">
      <alignment/>
    </xf>
    <xf numFmtId="43" fontId="12" fillId="0" borderId="15" xfId="42" applyFont="1" applyFill="1" applyBorder="1" applyAlignment="1">
      <alignment horizontal="center"/>
    </xf>
    <xf numFmtId="43" fontId="12" fillId="0" borderId="15" xfId="42" applyFont="1" applyFill="1" applyBorder="1" applyAlignment="1">
      <alignment horizontal="right"/>
    </xf>
    <xf numFmtId="171" fontId="12" fillId="0" borderId="51" xfId="42" applyNumberFormat="1" applyFont="1" applyFill="1" applyBorder="1" applyAlignment="1">
      <alignment horizontal="right"/>
    </xf>
    <xf numFmtId="171" fontId="12" fillId="0" borderId="48" xfId="4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justify" wrapText="1"/>
    </xf>
    <xf numFmtId="0" fontId="6" fillId="0" borderId="27" xfId="0" applyFont="1" applyFill="1" applyBorder="1" applyAlignment="1">
      <alignment vertical="justify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71" fontId="6" fillId="0" borderId="21" xfId="42" applyNumberFormat="1" applyFont="1" applyFill="1" applyBorder="1" applyAlignment="1">
      <alignment horizontal="center"/>
    </xf>
    <xf numFmtId="171" fontId="6" fillId="0" borderId="53" xfId="42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171" fontId="6" fillId="0" borderId="54" xfId="42" applyNumberFormat="1" applyFont="1" applyFill="1" applyBorder="1" applyAlignment="1">
      <alignment/>
    </xf>
    <xf numFmtId="171" fontId="6" fillId="0" borderId="24" xfId="42" applyNumberFormat="1" applyFont="1" applyFill="1" applyBorder="1" applyAlignment="1">
      <alignment horizontal="center"/>
    </xf>
    <xf numFmtId="171" fontId="6" fillId="0" borderId="55" xfId="42" applyNumberFormat="1" applyFont="1" applyFill="1" applyBorder="1" applyAlignment="1">
      <alignment/>
    </xf>
    <xf numFmtId="171" fontId="6" fillId="0" borderId="13" xfId="0" applyNumberFormat="1" applyFont="1" applyFill="1" applyBorder="1" applyAlignment="1">
      <alignment/>
    </xf>
    <xf numFmtId="43" fontId="6" fillId="0" borderId="22" xfId="42" applyFont="1" applyFill="1" applyBorder="1" applyAlignment="1">
      <alignment/>
    </xf>
    <xf numFmtId="0" fontId="6" fillId="0" borderId="0" xfId="0" applyFont="1" applyFill="1" applyAlignment="1">
      <alignment vertical="justify" wrapText="1"/>
    </xf>
    <xf numFmtId="14" fontId="7" fillId="0" borderId="13" xfId="0" applyNumberFormat="1" applyFont="1" applyFill="1" applyBorder="1" applyAlignment="1" quotePrefix="1">
      <alignment horizontal="center"/>
    </xf>
    <xf numFmtId="14" fontId="7" fillId="0" borderId="16" xfId="0" applyNumberFormat="1" applyFont="1" applyFill="1" applyBorder="1" applyAlignment="1" quotePrefix="1">
      <alignment horizontal="center"/>
    </xf>
    <xf numFmtId="0" fontId="6" fillId="0" borderId="13" xfId="0" applyFont="1" applyFill="1" applyBorder="1" applyAlignment="1">
      <alignment/>
    </xf>
    <xf numFmtId="14" fontId="7" fillId="0" borderId="16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1" fontId="6" fillId="0" borderId="56" xfId="42" applyNumberFormat="1" applyFont="1" applyFill="1" applyBorder="1" applyAlignment="1">
      <alignment/>
    </xf>
    <xf numFmtId="171" fontId="6" fillId="0" borderId="57" xfId="42" applyNumberFormat="1" applyFont="1" applyFill="1" applyBorder="1" applyAlignment="1">
      <alignment/>
    </xf>
    <xf numFmtId="171" fontId="7" fillId="0" borderId="55" xfId="42" applyNumberFormat="1" applyFont="1" applyFill="1" applyBorder="1" applyAlignment="1">
      <alignment/>
    </xf>
    <xf numFmtId="0" fontId="6" fillId="0" borderId="0" xfId="42" applyNumberFormat="1" applyFont="1" applyBorder="1" applyAlignment="1">
      <alignment horizontal="left"/>
    </xf>
    <xf numFmtId="0" fontId="6" fillId="0" borderId="35" xfId="42" applyNumberFormat="1" applyFont="1" applyBorder="1" applyAlignment="1">
      <alignment/>
    </xf>
    <xf numFmtId="171" fontId="12" fillId="0" borderId="13" xfId="42" applyNumberFormat="1" applyFont="1" applyFill="1" applyBorder="1" applyAlignment="1">
      <alignment horizontal="center"/>
    </xf>
    <xf numFmtId="171" fontId="12" fillId="0" borderId="24" xfId="42" applyNumberFormat="1" applyFont="1" applyFill="1" applyBorder="1" applyAlignment="1">
      <alignment horizontal="center"/>
    </xf>
    <xf numFmtId="171" fontId="12" fillId="0" borderId="22" xfId="42" applyNumberFormat="1" applyFont="1" applyFill="1" applyBorder="1" applyAlignment="1">
      <alignment horizontal="center"/>
    </xf>
    <xf numFmtId="171" fontId="12" fillId="0" borderId="19" xfId="42" applyNumberFormat="1" applyFont="1" applyFill="1" applyBorder="1" applyAlignment="1">
      <alignment horizontal="center"/>
    </xf>
    <xf numFmtId="171" fontId="12" fillId="0" borderId="21" xfId="42" applyNumberFormat="1" applyFont="1" applyFill="1" applyBorder="1" applyAlignment="1">
      <alignment horizontal="center"/>
    </xf>
    <xf numFmtId="43" fontId="12" fillId="0" borderId="13" xfId="42" applyFont="1" applyFill="1" applyBorder="1" applyAlignment="1">
      <alignment horizontal="center"/>
    </xf>
    <xf numFmtId="43" fontId="12" fillId="0" borderId="13" xfId="42" applyNumberFormat="1" applyFont="1" applyFill="1" applyBorder="1" applyAlignment="1">
      <alignment horizontal="right"/>
    </xf>
    <xf numFmtId="43" fontId="12" fillId="0" borderId="22" xfId="42" applyNumberFormat="1" applyFont="1" applyFill="1" applyBorder="1" applyAlignment="1">
      <alignment horizontal="right"/>
    </xf>
    <xf numFmtId="171" fontId="6" fillId="0" borderId="58" xfId="42" applyNumberFormat="1" applyFont="1" applyFill="1" applyBorder="1" applyAlignment="1">
      <alignment/>
    </xf>
    <xf numFmtId="171" fontId="6" fillId="0" borderId="59" xfId="42" applyNumberFormat="1" applyFont="1" applyFill="1" applyBorder="1" applyAlignment="1">
      <alignment/>
    </xf>
    <xf numFmtId="171" fontId="6" fillId="0" borderId="52" xfId="42" applyNumberFormat="1" applyFont="1" applyFill="1" applyBorder="1" applyAlignment="1">
      <alignment horizontal="center"/>
    </xf>
    <xf numFmtId="171" fontId="12" fillId="0" borderId="36" xfId="42" applyNumberFormat="1" applyFont="1" applyFill="1" applyBorder="1" applyAlignment="1">
      <alignment horizontal="center"/>
    </xf>
    <xf numFmtId="171" fontId="12" fillId="0" borderId="43" xfId="42" applyNumberFormat="1" applyFont="1" applyFill="1" applyBorder="1" applyAlignment="1">
      <alignment horizontal="center"/>
    </xf>
    <xf numFmtId="171" fontId="12" fillId="0" borderId="40" xfId="42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justify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171" fontId="7" fillId="0" borderId="18" xfId="42" applyNumberFormat="1" applyFont="1" applyFill="1" applyBorder="1" applyAlignment="1">
      <alignment horizontal="center"/>
    </xf>
    <xf numFmtId="171" fontId="7" fillId="0" borderId="52" xfId="42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71" fontId="7" fillId="0" borderId="58" xfId="42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10</xdr:row>
      <xdr:rowOff>104775</xdr:rowOff>
    </xdr:from>
    <xdr:to>
      <xdr:col>5</xdr:col>
      <xdr:colOff>723900</xdr:colOff>
      <xdr:row>10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3152775" y="25908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10</xdr:row>
      <xdr:rowOff>95250</xdr:rowOff>
    </xdr:from>
    <xdr:to>
      <xdr:col>10</xdr:col>
      <xdr:colOff>733425</xdr:colOff>
      <xdr:row>10</xdr:row>
      <xdr:rowOff>104775</xdr:rowOff>
    </xdr:to>
    <xdr:sp>
      <xdr:nvSpPr>
        <xdr:cNvPr id="2" name="Line 4"/>
        <xdr:cNvSpPr>
          <a:spLocks/>
        </xdr:cNvSpPr>
      </xdr:nvSpPr>
      <xdr:spPr>
        <a:xfrm flipV="1">
          <a:off x="7924800" y="2581275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k13-280105\company%20data\Documents%20and%20Settings\Administrator\Local%20Settings\Temporary%20Internet%20Files\Content.IE5\5NZB1TGE\Conso%2031.01.2007%20(FINAL%2015.3.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sp-mi"/>
      <sheetName val="permanent adj"/>
      <sheetName val="current adj"/>
      <sheetName val="PL JAN"/>
      <sheetName val="PL YTD JAN"/>
      <sheetName val="BS JAN"/>
      <sheetName val="PPE JAN"/>
      <sheetName val="CASH FLOW JAN 2007"/>
      <sheetName val="DOUBTFUL DEBTS"/>
      <sheetName val="FD PLEDGE TO BANK"/>
      <sheetName val="PPE FYE2006"/>
      <sheetName val="ALR WORKING"/>
      <sheetName val="INTERCO SALE &amp; PURCHASE (YTD)"/>
      <sheetName val="BSKL -BALANCESHEET"/>
      <sheetName val="BSKL-INCOMESTATEMENT"/>
      <sheetName val="BSKL-STMT OF CHANGES IN EQUITY"/>
      <sheetName val="BSKL-CASH FLOW"/>
      <sheetName val="Notes to IR - I (h) Segment "/>
      <sheetName val="Notes to IR -II (2) Comparison"/>
      <sheetName val="Notes to IR -II (5) Taxation"/>
      <sheetName val="Notes to IR-II(7) Shares"/>
      <sheetName val="Notes to IR -II (13) EPS"/>
      <sheetName val="deferred ta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="75" zoomScaleNormal="75" zoomScaleSheetLayoutView="75" zoomScalePageLayoutView="0" workbookViewId="0" topLeftCell="A46">
      <selection activeCell="K43" sqref="K43"/>
    </sheetView>
  </sheetViews>
  <sheetFormatPr defaultColWidth="9.140625" defaultRowHeight="12.75"/>
  <cols>
    <col min="1" max="1" width="18.8515625" style="11" customWidth="1"/>
    <col min="2" max="2" width="2.00390625" style="11" customWidth="1"/>
    <col min="3" max="3" width="9.140625" style="11" customWidth="1"/>
    <col min="4" max="4" width="26.28125" style="11" customWidth="1"/>
    <col min="5" max="6" width="12.28125" style="11" customWidth="1"/>
    <col min="7" max="7" width="18.57421875" style="11" customWidth="1"/>
    <col min="8" max="8" width="17.8515625" style="11" customWidth="1"/>
    <col min="9" max="9" width="1.57421875" style="11" customWidth="1"/>
    <col min="10" max="10" width="17.8515625" style="11" customWidth="1"/>
    <col min="11" max="16384" width="9.140625" style="11" customWidth="1"/>
  </cols>
  <sheetData>
    <row r="1" spans="1:9" ht="15.75">
      <c r="A1" s="152" t="s">
        <v>114</v>
      </c>
      <c r="B1" s="152"/>
      <c r="C1" s="152"/>
      <c r="D1" s="152"/>
      <c r="E1" s="152"/>
      <c r="F1" s="152"/>
      <c r="G1" s="152"/>
      <c r="H1" s="152"/>
      <c r="I1" s="15"/>
    </row>
    <row r="2" spans="1:9" ht="15.75">
      <c r="A2" s="154" t="s">
        <v>0</v>
      </c>
      <c r="B2" s="154"/>
      <c r="C2" s="154"/>
      <c r="D2" s="154"/>
      <c r="E2" s="154"/>
      <c r="F2" s="154"/>
      <c r="G2" s="154"/>
      <c r="H2" s="154"/>
      <c r="I2" s="18"/>
    </row>
    <row r="3" spans="1:9" ht="15.75">
      <c r="A3" s="154" t="s">
        <v>1</v>
      </c>
      <c r="B3" s="154"/>
      <c r="C3" s="154"/>
      <c r="D3" s="154"/>
      <c r="E3" s="154"/>
      <c r="F3" s="154"/>
      <c r="G3" s="154"/>
      <c r="H3" s="154"/>
      <c r="I3" s="18"/>
    </row>
    <row r="4" spans="1:9" ht="15.75">
      <c r="A4" s="17"/>
      <c r="B4" s="17"/>
      <c r="C4" s="17"/>
      <c r="D4" s="17"/>
      <c r="E4" s="17"/>
      <c r="F4" s="17"/>
      <c r="G4" s="17"/>
      <c r="H4" s="17"/>
      <c r="I4" s="17"/>
    </row>
    <row r="5" spans="1:9" ht="15.75">
      <c r="A5" s="153" t="s">
        <v>135</v>
      </c>
      <c r="B5" s="153"/>
      <c r="C5" s="153"/>
      <c r="D5" s="153"/>
      <c r="E5" s="153"/>
      <c r="F5" s="153"/>
      <c r="G5" s="153"/>
      <c r="H5" s="153"/>
      <c r="I5" s="19"/>
    </row>
    <row r="6" spans="1:9" ht="15.75">
      <c r="A6" s="110"/>
      <c r="B6" s="110"/>
      <c r="C6" s="110"/>
      <c r="D6" s="110"/>
      <c r="E6" s="110"/>
      <c r="F6" s="110"/>
      <c r="G6" s="110"/>
      <c r="H6" s="110"/>
      <c r="I6" s="24"/>
    </row>
    <row r="7" spans="1:9" ht="15.75">
      <c r="A7" s="152" t="s">
        <v>2</v>
      </c>
      <c r="B7" s="152"/>
      <c r="C7" s="152"/>
      <c r="D7" s="152"/>
      <c r="E7" s="152"/>
      <c r="F7" s="152"/>
      <c r="G7" s="152"/>
      <c r="H7" s="152"/>
      <c r="I7" s="15"/>
    </row>
    <row r="8" spans="1:9" ht="15.75">
      <c r="A8" s="152" t="s">
        <v>129</v>
      </c>
      <c r="B8" s="152"/>
      <c r="C8" s="152"/>
      <c r="D8" s="152"/>
      <c r="E8" s="152"/>
      <c r="F8" s="152"/>
      <c r="G8" s="152"/>
      <c r="H8" s="152"/>
      <c r="I8" s="15"/>
    </row>
    <row r="9" spans="1:9" ht="15.75">
      <c r="A9" s="14"/>
      <c r="B9" s="14"/>
      <c r="C9" s="14"/>
      <c r="D9" s="14"/>
      <c r="E9" s="14"/>
      <c r="F9" s="14"/>
      <c r="G9" s="14"/>
      <c r="H9" s="14"/>
      <c r="I9" s="14"/>
    </row>
    <row r="10" spans="1:9" ht="15.75">
      <c r="A10" s="150" t="s">
        <v>3</v>
      </c>
      <c r="B10" s="150"/>
      <c r="C10" s="150"/>
      <c r="D10" s="150"/>
      <c r="E10" s="150"/>
      <c r="F10" s="24"/>
      <c r="G10" s="24"/>
      <c r="H10" s="24"/>
      <c r="I10" s="24"/>
    </row>
    <row r="12" ht="16.5" thickBot="1">
      <c r="A12" s="111"/>
    </row>
    <row r="13" spans="1:8" ht="15.75">
      <c r="A13" s="91"/>
      <c r="B13" s="26"/>
      <c r="C13" s="26"/>
      <c r="D13" s="26"/>
      <c r="E13" s="26"/>
      <c r="F13" s="26"/>
      <c r="G13" s="112"/>
      <c r="H13" s="113" t="s">
        <v>4</v>
      </c>
    </row>
    <row r="14" spans="1:8" ht="15.75">
      <c r="A14" s="32"/>
      <c r="G14" s="114" t="s">
        <v>5</v>
      </c>
      <c r="H14" s="92" t="s">
        <v>6</v>
      </c>
    </row>
    <row r="15" spans="1:8" ht="15.75">
      <c r="A15" s="32"/>
      <c r="G15" s="114" t="s">
        <v>7</v>
      </c>
      <c r="H15" s="92" t="s">
        <v>8</v>
      </c>
    </row>
    <row r="16" spans="1:8" ht="15.75">
      <c r="A16" s="32"/>
      <c r="G16" s="114" t="s">
        <v>9</v>
      </c>
      <c r="H16" s="92" t="s">
        <v>10</v>
      </c>
    </row>
    <row r="17" spans="1:8" ht="15.75">
      <c r="A17" s="32"/>
      <c r="G17" s="114" t="s">
        <v>11</v>
      </c>
      <c r="H17" s="92" t="s">
        <v>12</v>
      </c>
    </row>
    <row r="18" spans="1:8" ht="15.75">
      <c r="A18" s="32"/>
      <c r="G18" s="124" t="s">
        <v>127</v>
      </c>
      <c r="H18" s="125" t="s">
        <v>119</v>
      </c>
    </row>
    <row r="19" spans="1:8" ht="15.75">
      <c r="A19" s="32"/>
      <c r="G19" s="124"/>
      <c r="H19" s="127" t="s">
        <v>141</v>
      </c>
    </row>
    <row r="20" spans="1:8" ht="16.5" thickBot="1">
      <c r="A20" s="32"/>
      <c r="G20" s="33" t="s">
        <v>13</v>
      </c>
      <c r="H20" s="93" t="s">
        <v>13</v>
      </c>
    </row>
    <row r="21" spans="1:8" ht="15.75">
      <c r="A21" s="29" t="s">
        <v>14</v>
      </c>
      <c r="G21" s="31"/>
      <c r="H21" s="115"/>
    </row>
    <row r="22" spans="1:8" ht="15.75">
      <c r="A22" s="29" t="s">
        <v>15</v>
      </c>
      <c r="G22" s="31"/>
      <c r="H22" s="31"/>
    </row>
    <row r="23" spans="1:8" ht="15.75">
      <c r="A23" s="32" t="s">
        <v>16</v>
      </c>
      <c r="G23" s="31">
        <f>68146-G24</f>
        <v>41945</v>
      </c>
      <c r="H23" s="31">
        <f>57214-H24</f>
        <v>33789</v>
      </c>
    </row>
    <row r="24" spans="1:8" ht="15.75">
      <c r="A24" s="32" t="s">
        <v>140</v>
      </c>
      <c r="G24" s="31">
        <v>26201</v>
      </c>
      <c r="H24" s="31">
        <v>23425</v>
      </c>
    </row>
    <row r="25" spans="1:8" ht="15.75">
      <c r="A25" s="32" t="s">
        <v>17</v>
      </c>
      <c r="G25" s="31">
        <v>300</v>
      </c>
      <c r="H25" s="31">
        <v>600</v>
      </c>
    </row>
    <row r="26" spans="1:8" ht="15.75">
      <c r="A26" s="32" t="s">
        <v>18</v>
      </c>
      <c r="G26" s="31">
        <v>850</v>
      </c>
      <c r="H26" s="31">
        <v>488</v>
      </c>
    </row>
    <row r="27" spans="1:8" ht="15.75">
      <c r="A27" s="32" t="s">
        <v>142</v>
      </c>
      <c r="G27" s="31">
        <v>14091</v>
      </c>
      <c r="H27" s="31">
        <v>5096</v>
      </c>
    </row>
    <row r="28" spans="1:8" s="111" customFormat="1" ht="15.75">
      <c r="A28" s="29" t="s">
        <v>19</v>
      </c>
      <c r="G28" s="116">
        <f>SUM(G23:G27)</f>
        <v>83387</v>
      </c>
      <c r="H28" s="116">
        <f>SUM(H23:H27)</f>
        <v>63398</v>
      </c>
    </row>
    <row r="29" spans="1:9" ht="15.75">
      <c r="A29" s="32"/>
      <c r="E29" s="117"/>
      <c r="F29" s="117"/>
      <c r="G29" s="1"/>
      <c r="H29" s="1"/>
      <c r="I29" s="117"/>
    </row>
    <row r="30" spans="1:8" ht="15.75">
      <c r="A30" s="29" t="s">
        <v>20</v>
      </c>
      <c r="G30" s="1"/>
      <c r="H30" s="1"/>
    </row>
    <row r="31" spans="1:8" ht="15.75">
      <c r="A31" s="32" t="s">
        <v>21</v>
      </c>
      <c r="G31" s="1">
        <f>2675571/1000</f>
        <v>2675.571</v>
      </c>
      <c r="H31" s="31">
        <v>1365</v>
      </c>
    </row>
    <row r="32" spans="1:8" ht="15.75">
      <c r="A32" s="32" t="s">
        <v>120</v>
      </c>
      <c r="G32" s="1">
        <f>10932886/1000</f>
        <v>10932.886</v>
      </c>
      <c r="H32" s="31">
        <v>7388</v>
      </c>
    </row>
    <row r="33" spans="1:9" ht="15.75">
      <c r="A33" s="32" t="s">
        <v>22</v>
      </c>
      <c r="E33" s="17"/>
      <c r="F33" s="17"/>
      <c r="G33" s="1">
        <f>534+78</f>
        <v>612</v>
      </c>
      <c r="H33" s="31">
        <v>1237</v>
      </c>
      <c r="I33" s="17"/>
    </row>
    <row r="34" spans="1:9" ht="15.75">
      <c r="A34" s="32" t="s">
        <v>142</v>
      </c>
      <c r="E34" s="17"/>
      <c r="F34" s="17"/>
      <c r="G34" s="1">
        <f>2571-445</f>
        <v>2126</v>
      </c>
      <c r="H34" s="31">
        <v>0</v>
      </c>
      <c r="I34" s="17"/>
    </row>
    <row r="35" spans="1:8" ht="15.75">
      <c r="A35" s="32" t="s">
        <v>23</v>
      </c>
      <c r="G35" s="1">
        <f>23063+532</f>
        <v>23595</v>
      </c>
      <c r="H35" s="31">
        <v>35537</v>
      </c>
    </row>
    <row r="36" spans="1:9" ht="15.75">
      <c r="A36" s="29" t="s">
        <v>24</v>
      </c>
      <c r="B36" s="111"/>
      <c r="C36" s="111"/>
      <c r="D36" s="111"/>
      <c r="E36" s="111"/>
      <c r="F36" s="111"/>
      <c r="G36" s="116">
        <f>SUM(G31:G35)</f>
        <v>39941.457</v>
      </c>
      <c r="H36" s="116">
        <f>SUM(H31:H35)</f>
        <v>45527</v>
      </c>
      <c r="I36" s="111"/>
    </row>
    <row r="37" spans="1:9" ht="15.75">
      <c r="A37" s="29"/>
      <c r="B37" s="111"/>
      <c r="C37" s="111"/>
      <c r="D37" s="111"/>
      <c r="E37" s="111"/>
      <c r="F37" s="111"/>
      <c r="G37" s="1"/>
      <c r="H37" s="1"/>
      <c r="I37" s="111"/>
    </row>
    <row r="38" spans="1:9" ht="16.5" thickBot="1">
      <c r="A38" s="29" t="s">
        <v>25</v>
      </c>
      <c r="B38" s="111"/>
      <c r="C38" s="111"/>
      <c r="D38" s="111"/>
      <c r="E38" s="111"/>
      <c r="F38" s="111"/>
      <c r="G38" s="118">
        <f>G36+G28</f>
        <v>123328.457</v>
      </c>
      <c r="H38" s="118">
        <f>+H36+H28</f>
        <v>108925</v>
      </c>
      <c r="I38" s="111"/>
    </row>
    <row r="39" spans="1:9" ht="16.5" thickTop="1">
      <c r="A39" s="29"/>
      <c r="B39" s="111"/>
      <c r="C39" s="111"/>
      <c r="D39" s="111"/>
      <c r="E39" s="111"/>
      <c r="F39" s="111"/>
      <c r="G39" s="1"/>
      <c r="H39" s="1"/>
      <c r="I39" s="111"/>
    </row>
    <row r="40" spans="1:9" ht="15.75">
      <c r="A40" s="29" t="s">
        <v>26</v>
      </c>
      <c r="B40" s="111"/>
      <c r="C40" s="111"/>
      <c r="D40" s="111"/>
      <c r="E40" s="111"/>
      <c r="F40" s="111"/>
      <c r="G40" s="1"/>
      <c r="H40" s="1"/>
      <c r="I40" s="111"/>
    </row>
    <row r="41" spans="1:9" ht="15.75">
      <c r="A41" s="32" t="s">
        <v>27</v>
      </c>
      <c r="B41" s="111"/>
      <c r="C41" s="111"/>
      <c r="D41" s="111"/>
      <c r="E41" s="111"/>
      <c r="F41" s="111"/>
      <c r="G41" s="1">
        <v>60024</v>
      </c>
      <c r="H41" s="1">
        <v>60024</v>
      </c>
      <c r="I41" s="111"/>
    </row>
    <row r="42" spans="1:9" ht="15.75">
      <c r="A42" s="32" t="s">
        <v>28</v>
      </c>
      <c r="B42" s="111"/>
      <c r="C42" s="111"/>
      <c r="D42" s="111"/>
      <c r="E42" s="111"/>
      <c r="F42" s="111"/>
      <c r="G42" s="31">
        <v>-300</v>
      </c>
      <c r="H42" s="31">
        <v>-300</v>
      </c>
      <c r="I42" s="111"/>
    </row>
    <row r="43" spans="1:11" ht="15.75">
      <c r="A43" s="32" t="s">
        <v>29</v>
      </c>
      <c r="B43" s="111"/>
      <c r="C43" s="111"/>
      <c r="D43" s="111"/>
      <c r="E43" s="111"/>
      <c r="F43" s="111"/>
      <c r="G43" s="119">
        <f>43922-73+78+115-445</f>
        <v>43597</v>
      </c>
      <c r="H43" s="119">
        <v>35889</v>
      </c>
      <c r="I43" s="111"/>
      <c r="K43" s="117"/>
    </row>
    <row r="44" spans="1:9" ht="15.75">
      <c r="A44" s="29" t="s">
        <v>30</v>
      </c>
      <c r="B44" s="111"/>
      <c r="C44" s="111"/>
      <c r="D44" s="111"/>
      <c r="E44" s="111"/>
      <c r="F44" s="111"/>
      <c r="G44" s="1">
        <f>SUM(G41:G43)</f>
        <v>103321</v>
      </c>
      <c r="H44" s="1">
        <f>SUM(H41:H43)</f>
        <v>95613</v>
      </c>
      <c r="I44" s="111"/>
    </row>
    <row r="45" spans="1:9" ht="15.75">
      <c r="A45" s="32" t="s">
        <v>31</v>
      </c>
      <c r="B45" s="111"/>
      <c r="C45" s="111"/>
      <c r="D45" s="111"/>
      <c r="E45" s="111"/>
      <c r="F45" s="111"/>
      <c r="G45" s="119">
        <v>0</v>
      </c>
      <c r="H45" s="119">
        <v>42</v>
      </c>
      <c r="I45" s="111"/>
    </row>
    <row r="46" spans="1:9" ht="15.75">
      <c r="A46" s="29" t="s">
        <v>32</v>
      </c>
      <c r="B46" s="111"/>
      <c r="C46" s="111"/>
      <c r="D46" s="111"/>
      <c r="E46" s="111"/>
      <c r="F46" s="111"/>
      <c r="G46" s="1">
        <f>SUM(G44:G45)</f>
        <v>103321</v>
      </c>
      <c r="H46" s="1">
        <f>SUM(H44:H45)</f>
        <v>95655</v>
      </c>
      <c r="I46" s="111"/>
    </row>
    <row r="47" spans="1:8" ht="15.75">
      <c r="A47" s="32"/>
      <c r="G47" s="1"/>
      <c r="H47" s="1"/>
    </row>
    <row r="48" spans="1:8" ht="15.75">
      <c r="A48" s="29" t="s">
        <v>33</v>
      </c>
      <c r="G48" s="1"/>
      <c r="H48" s="1"/>
    </row>
    <row r="49" spans="1:8" ht="15.75">
      <c r="A49" s="29" t="s">
        <v>34</v>
      </c>
      <c r="G49" s="1"/>
      <c r="H49" s="1"/>
    </row>
    <row r="50" spans="1:8" ht="15.75">
      <c r="A50" s="32" t="s">
        <v>35</v>
      </c>
      <c r="G50" s="1">
        <f>4411-1003</f>
        <v>3408</v>
      </c>
      <c r="H50" s="1">
        <v>7</v>
      </c>
    </row>
    <row r="51" spans="1:8" ht="15.75">
      <c r="A51" s="32" t="s">
        <v>36</v>
      </c>
      <c r="G51" s="31">
        <f>6695+73</f>
        <v>6768</v>
      </c>
      <c r="H51" s="31">
        <v>6801</v>
      </c>
    </row>
    <row r="52" spans="1:8" ht="15.75">
      <c r="A52" s="29" t="s">
        <v>37</v>
      </c>
      <c r="G52" s="116">
        <f>SUM(G50:G51)</f>
        <v>10176</v>
      </c>
      <c r="H52" s="116">
        <f>SUM(H50:H51)</f>
        <v>6808</v>
      </c>
    </row>
    <row r="53" spans="1:8" ht="15.75">
      <c r="A53" s="32"/>
      <c r="G53" s="1"/>
      <c r="H53" s="1"/>
    </row>
    <row r="54" spans="1:8" ht="15.75">
      <c r="A54" s="29" t="s">
        <v>38</v>
      </c>
      <c r="G54" s="1"/>
      <c r="H54" s="1"/>
    </row>
    <row r="55" spans="1:8" ht="15.75">
      <c r="A55" s="32" t="s">
        <v>121</v>
      </c>
      <c r="G55" s="31">
        <v>8197</v>
      </c>
      <c r="H55" s="31">
        <v>6122</v>
      </c>
    </row>
    <row r="56" spans="1:8" ht="15.75">
      <c r="A56" s="32" t="s">
        <v>35</v>
      </c>
      <c r="G56" s="31">
        <f>27+1003+532</f>
        <v>1562</v>
      </c>
      <c r="H56" s="31">
        <v>333</v>
      </c>
    </row>
    <row r="57" spans="1:8" ht="15.75">
      <c r="A57" s="32" t="s">
        <v>39</v>
      </c>
      <c r="G57" s="31">
        <f>187-115</f>
        <v>72</v>
      </c>
      <c r="H57" s="31">
        <v>7</v>
      </c>
    </row>
    <row r="58" spans="1:8" ht="15.75">
      <c r="A58" s="29" t="s">
        <v>40</v>
      </c>
      <c r="G58" s="116">
        <f>SUM(G55:G57)</f>
        <v>9831</v>
      </c>
      <c r="H58" s="116">
        <f>SUM(H55:H57)</f>
        <v>6462</v>
      </c>
    </row>
    <row r="59" spans="1:8" ht="15.75">
      <c r="A59" s="32"/>
      <c r="G59" s="1"/>
      <c r="H59" s="1"/>
    </row>
    <row r="60" spans="1:8" ht="15.75">
      <c r="A60" s="29" t="s">
        <v>41</v>
      </c>
      <c r="G60" s="1">
        <f>+G58+G52</f>
        <v>20007</v>
      </c>
      <c r="H60" s="1">
        <f>+H58+H52</f>
        <v>13270</v>
      </c>
    </row>
    <row r="61" spans="1:8" ht="15.75">
      <c r="A61" s="32"/>
      <c r="G61" s="1"/>
      <c r="H61" s="1"/>
    </row>
    <row r="62" spans="1:8" ht="15.75">
      <c r="A62" s="32"/>
      <c r="G62" s="1"/>
      <c r="H62" s="1"/>
    </row>
    <row r="63" spans="1:8" ht="16.5" thickBot="1">
      <c r="A63" s="29" t="s">
        <v>42</v>
      </c>
      <c r="G63" s="120">
        <f>+G60+G46</f>
        <v>123328</v>
      </c>
      <c r="H63" s="120">
        <f>+H60+H46</f>
        <v>108925</v>
      </c>
    </row>
    <row r="64" spans="1:8" ht="16.5" thickTop="1">
      <c r="A64" s="32"/>
      <c r="G64" s="121">
        <f>G38-G63</f>
        <v>0.4569999999948777</v>
      </c>
      <c r="H64" s="121"/>
    </row>
    <row r="65" spans="1:8" ht="16.5" thickBot="1">
      <c r="A65" s="40" t="s">
        <v>43</v>
      </c>
      <c r="B65" s="41"/>
      <c r="C65" s="41"/>
      <c r="D65" s="41"/>
      <c r="E65" s="41"/>
      <c r="F65" s="41"/>
      <c r="G65" s="122">
        <f>+G46/59719</f>
        <v>1.7301193924881528</v>
      </c>
      <c r="H65" s="122">
        <f>+H46/59719</f>
        <v>1.6017515363619619</v>
      </c>
    </row>
    <row r="67" spans="7:8" ht="15.75">
      <c r="G67" s="117"/>
      <c r="H67" s="117"/>
    </row>
    <row r="68" spans="5:9" ht="15.75">
      <c r="E68" s="117"/>
      <c r="F68" s="117"/>
      <c r="G68" s="117"/>
      <c r="H68" s="117"/>
      <c r="I68" s="117"/>
    </row>
    <row r="69" spans="5:9" ht="15.75">
      <c r="E69" s="17"/>
      <c r="F69" s="17"/>
      <c r="G69" s="17"/>
      <c r="H69" s="17"/>
      <c r="I69" s="17"/>
    </row>
    <row r="70" spans="1:9" ht="31.5" customHeight="1">
      <c r="A70" s="151" t="s">
        <v>144</v>
      </c>
      <c r="B70" s="151"/>
      <c r="C70" s="151"/>
      <c r="D70" s="151"/>
      <c r="E70" s="151"/>
      <c r="F70" s="151"/>
      <c r="G70" s="151"/>
      <c r="H70" s="151"/>
      <c r="I70" s="123"/>
    </row>
    <row r="74" spans="7:8" ht="15.75">
      <c r="G74" s="117">
        <f>G38-G63</f>
        <v>0.4569999999948777</v>
      </c>
      <c r="H74" s="117">
        <f>H38-H63</f>
        <v>0</v>
      </c>
    </row>
  </sheetData>
  <sheetProtection/>
  <mergeCells count="8">
    <mergeCell ref="A5:H5"/>
    <mergeCell ref="A1:H1"/>
    <mergeCell ref="A2:H2"/>
    <mergeCell ref="A3:H3"/>
    <mergeCell ref="A10:E10"/>
    <mergeCell ref="A70:H70"/>
    <mergeCell ref="A7:H7"/>
    <mergeCell ref="A8:H8"/>
  </mergeCells>
  <printOptions horizontalCentered="1"/>
  <pageMargins left="0.6692913385826772" right="0" top="0.3937007874015748" bottom="0.3937007874015748" header="0.31496062992125984" footer="0.5118110236220472"/>
  <pageSetup fitToHeight="1" fitToWidth="1" horizontalDpi="180" verticalDpi="18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75" zoomScaleNormal="75" zoomScaleSheetLayoutView="75" zoomScalePageLayoutView="0" workbookViewId="0" topLeftCell="A13">
      <selection activeCell="K13" sqref="K13"/>
    </sheetView>
  </sheetViews>
  <sheetFormatPr defaultColWidth="9.140625" defaultRowHeight="12.75"/>
  <cols>
    <col min="1" max="1" width="33.57421875" style="16" customWidth="1"/>
    <col min="2" max="2" width="26.140625" style="16" customWidth="1"/>
    <col min="3" max="3" width="23.8515625" style="16" customWidth="1"/>
    <col min="4" max="4" width="23.421875" style="16" customWidth="1"/>
    <col min="5" max="5" width="26.28125" style="16" customWidth="1"/>
    <col min="6" max="6" width="3.8515625" style="16" customWidth="1"/>
    <col min="7" max="7" width="14.8515625" style="16" customWidth="1"/>
    <col min="8" max="8" width="9.140625" style="16" customWidth="1"/>
    <col min="9" max="9" width="12.8515625" style="16" bestFit="1" customWidth="1"/>
    <col min="10" max="16384" width="9.140625" style="16" customWidth="1"/>
  </cols>
  <sheetData>
    <row r="1" spans="1:6" ht="23.25">
      <c r="A1" s="157" t="s">
        <v>115</v>
      </c>
      <c r="B1" s="157"/>
      <c r="C1" s="157"/>
      <c r="D1" s="157"/>
      <c r="E1" s="157"/>
      <c r="F1" s="86"/>
    </row>
    <row r="2" spans="1:6" ht="20.25">
      <c r="A2" s="158" t="s">
        <v>0</v>
      </c>
      <c r="B2" s="158"/>
      <c r="C2" s="158"/>
      <c r="D2" s="158"/>
      <c r="E2" s="158"/>
      <c r="F2" s="87"/>
    </row>
    <row r="3" spans="1:6" ht="18.75">
      <c r="A3" s="159" t="s">
        <v>1</v>
      </c>
      <c r="B3" s="159"/>
      <c r="C3" s="159"/>
      <c r="D3" s="159"/>
      <c r="E3" s="159"/>
      <c r="F3" s="89"/>
    </row>
    <row r="4" spans="1:6" ht="18.75">
      <c r="A4" s="88"/>
      <c r="B4" s="88"/>
      <c r="C4" s="88"/>
      <c r="D4" s="88"/>
      <c r="E4" s="88"/>
      <c r="F4" s="88"/>
    </row>
    <row r="5" spans="1:8" ht="15.75">
      <c r="A5" s="19" t="s">
        <v>135</v>
      </c>
      <c r="B5" s="19"/>
      <c r="C5" s="19"/>
      <c r="D5" s="19"/>
      <c r="E5" s="19"/>
      <c r="F5" s="19"/>
      <c r="G5" s="19"/>
      <c r="H5" s="19"/>
    </row>
    <row r="6" spans="1:6" ht="15.75">
      <c r="A6" s="49"/>
      <c r="B6" s="49"/>
      <c r="C6" s="49"/>
      <c r="D6" s="49"/>
      <c r="E6" s="49"/>
      <c r="F6" s="49"/>
    </row>
    <row r="7" spans="1:6" ht="20.25">
      <c r="A7" s="160" t="s">
        <v>44</v>
      </c>
      <c r="B7" s="160"/>
      <c r="C7" s="160"/>
      <c r="D7" s="160"/>
      <c r="E7" s="160"/>
      <c r="F7" s="90"/>
    </row>
    <row r="8" spans="1:6" ht="20.25">
      <c r="A8" s="160" t="s">
        <v>128</v>
      </c>
      <c r="B8" s="160"/>
      <c r="C8" s="160"/>
      <c r="D8" s="160"/>
      <c r="E8" s="160"/>
      <c r="F8" s="90"/>
    </row>
    <row r="10" spans="1:6" ht="15.75">
      <c r="A10" s="161" t="s">
        <v>3</v>
      </c>
      <c r="B10" s="161"/>
      <c r="C10" s="161"/>
      <c r="D10" s="161"/>
      <c r="E10" s="161"/>
      <c r="F10" s="161"/>
    </row>
    <row r="12" ht="16.5" thickBot="1"/>
    <row r="13" spans="1:6" ht="16.5" thickBot="1">
      <c r="A13" s="91"/>
      <c r="B13" s="162" t="s">
        <v>45</v>
      </c>
      <c r="C13" s="163"/>
      <c r="D13" s="162" t="s">
        <v>46</v>
      </c>
      <c r="E13" s="163"/>
      <c r="F13" s="11"/>
    </row>
    <row r="14" spans="1:6" ht="15.75">
      <c r="A14" s="32"/>
      <c r="B14" s="112" t="s">
        <v>47</v>
      </c>
      <c r="C14" s="144" t="s">
        <v>48</v>
      </c>
      <c r="D14" s="115" t="s">
        <v>47</v>
      </c>
      <c r="E14" s="115" t="s">
        <v>48</v>
      </c>
      <c r="F14" s="11"/>
    </row>
    <row r="15" spans="1:6" ht="15.75">
      <c r="A15" s="32"/>
      <c r="B15" s="114" t="s">
        <v>49</v>
      </c>
      <c r="C15" s="92" t="s">
        <v>50</v>
      </c>
      <c r="D15" s="31" t="s">
        <v>51</v>
      </c>
      <c r="E15" s="31" t="s">
        <v>50</v>
      </c>
      <c r="F15" s="11"/>
    </row>
    <row r="16" spans="1:6" ht="15.75">
      <c r="A16" s="32"/>
      <c r="B16" s="114" t="s">
        <v>52</v>
      </c>
      <c r="C16" s="92" t="s">
        <v>52</v>
      </c>
      <c r="D16" s="31" t="s">
        <v>53</v>
      </c>
      <c r="E16" s="31" t="s">
        <v>54</v>
      </c>
      <c r="F16" s="11"/>
    </row>
    <row r="17" spans="1:6" ht="15.75">
      <c r="A17" s="32"/>
      <c r="B17" s="124" t="s">
        <v>127</v>
      </c>
      <c r="C17" s="125" t="s">
        <v>119</v>
      </c>
      <c r="D17" s="124" t="s">
        <v>127</v>
      </c>
      <c r="E17" s="124" t="s">
        <v>119</v>
      </c>
      <c r="F17" s="11"/>
    </row>
    <row r="18" spans="1:6" ht="16.5" thickBot="1">
      <c r="A18" s="40"/>
      <c r="B18" s="33" t="s">
        <v>13</v>
      </c>
      <c r="C18" s="93" t="s">
        <v>13</v>
      </c>
      <c r="D18" s="33" t="s">
        <v>13</v>
      </c>
      <c r="E18" s="33" t="s">
        <v>13</v>
      </c>
      <c r="F18" s="11"/>
    </row>
    <row r="19" spans="1:6" ht="15.75">
      <c r="A19" s="32"/>
      <c r="B19" s="31"/>
      <c r="C19" s="92"/>
      <c r="D19" s="115"/>
      <c r="E19" s="115"/>
      <c r="F19" s="11"/>
    </row>
    <row r="20" spans="1:6" ht="18.75">
      <c r="A20" s="94" t="s">
        <v>55</v>
      </c>
      <c r="B20" s="134"/>
      <c r="C20" s="4"/>
      <c r="D20" s="134"/>
      <c r="E20" s="134"/>
      <c r="F20" s="95"/>
    </row>
    <row r="21" spans="1:9" ht="18.75">
      <c r="A21" s="2" t="s">
        <v>56</v>
      </c>
      <c r="B21" s="134">
        <v>13296</v>
      </c>
      <c r="C21" s="145">
        <v>7709</v>
      </c>
      <c r="D21" s="134">
        <f>43159+92-620</f>
        <v>42631</v>
      </c>
      <c r="E21" s="134">
        <v>35403</v>
      </c>
      <c r="F21" s="5"/>
      <c r="I21" s="45"/>
    </row>
    <row r="22" spans="1:9" ht="18.75">
      <c r="A22" s="2"/>
      <c r="B22" s="134"/>
      <c r="C22" s="145"/>
      <c r="D22" s="134"/>
      <c r="E22" s="134"/>
      <c r="F22" s="5"/>
      <c r="I22" s="45"/>
    </row>
    <row r="23" spans="1:9" ht="18.75">
      <c r="A23" s="2" t="s">
        <v>125</v>
      </c>
      <c r="B23" s="134">
        <v>-11093</v>
      </c>
      <c r="C23" s="145">
        <v>-7552</v>
      </c>
      <c r="D23" s="134">
        <f>-32427-445+620</f>
        <v>-32252</v>
      </c>
      <c r="E23" s="134">
        <v>-29327</v>
      </c>
      <c r="F23" s="5"/>
      <c r="I23" s="45"/>
    </row>
    <row r="24" spans="1:9" ht="18.75">
      <c r="A24" s="2"/>
      <c r="B24" s="134"/>
      <c r="C24" s="145"/>
      <c r="D24" s="134"/>
      <c r="E24" s="134"/>
      <c r="F24" s="5"/>
      <c r="I24" s="45"/>
    </row>
    <row r="25" spans="1:9" ht="18.75">
      <c r="A25" s="2" t="s">
        <v>57</v>
      </c>
      <c r="B25" s="134">
        <v>321</v>
      </c>
      <c r="C25" s="145">
        <v>930</v>
      </c>
      <c r="D25" s="134">
        <f>1112-92</f>
        <v>1020</v>
      </c>
      <c r="E25" s="134">
        <v>2826</v>
      </c>
      <c r="F25" s="5"/>
      <c r="I25" s="45"/>
    </row>
    <row r="26" spans="1:9" ht="18.75">
      <c r="A26" s="96"/>
      <c r="B26" s="135"/>
      <c r="C26" s="146"/>
      <c r="D26" s="135"/>
      <c r="E26" s="135"/>
      <c r="F26" s="5"/>
      <c r="I26" s="45"/>
    </row>
    <row r="27" spans="1:9" ht="18.75">
      <c r="A27" s="2" t="s">
        <v>126</v>
      </c>
      <c r="B27" s="134">
        <f>SUM(B21:B26)</f>
        <v>2524</v>
      </c>
      <c r="C27" s="145">
        <f>SUM(C21:C26)</f>
        <v>1087</v>
      </c>
      <c r="D27" s="134">
        <f>SUM(D21:D26)</f>
        <v>11399</v>
      </c>
      <c r="E27" s="134">
        <f>SUM(E21:E26)</f>
        <v>8902</v>
      </c>
      <c r="F27" s="5"/>
      <c r="I27" s="45"/>
    </row>
    <row r="28" spans="1:9" ht="18.75">
      <c r="A28" s="2"/>
      <c r="B28" s="134"/>
      <c r="C28" s="145"/>
      <c r="D28" s="134"/>
      <c r="E28" s="134"/>
      <c r="F28" s="5"/>
      <c r="I28" s="45"/>
    </row>
    <row r="29" spans="1:9" ht="18.75">
      <c r="A29" s="2" t="s">
        <v>58</v>
      </c>
      <c r="B29" s="134">
        <v>-104</v>
      </c>
      <c r="C29" s="145">
        <v>-12</v>
      </c>
      <c r="D29" s="134">
        <v>-140</v>
      </c>
      <c r="E29" s="134">
        <v>-39</v>
      </c>
      <c r="F29" s="5"/>
      <c r="I29" s="45"/>
    </row>
    <row r="30" spans="1:9" ht="18.75">
      <c r="A30" s="96"/>
      <c r="B30" s="135"/>
      <c r="C30" s="146"/>
      <c r="D30" s="135"/>
      <c r="E30" s="135"/>
      <c r="F30" s="5"/>
      <c r="I30" s="45"/>
    </row>
    <row r="31" spans="1:9" ht="18.75">
      <c r="A31" s="2" t="s">
        <v>59</v>
      </c>
      <c r="B31" s="134">
        <f>SUM(B27:B30)</f>
        <v>2420</v>
      </c>
      <c r="C31" s="145">
        <f>SUM(C27:C30)</f>
        <v>1075</v>
      </c>
      <c r="D31" s="134">
        <f>SUM(D27:D30)</f>
        <v>11259</v>
      </c>
      <c r="E31" s="134">
        <f>SUM(E27:E30)</f>
        <v>8863</v>
      </c>
      <c r="F31" s="5"/>
      <c r="I31" s="45"/>
    </row>
    <row r="32" spans="1:9" ht="18.75">
      <c r="A32" s="2"/>
      <c r="B32" s="134"/>
      <c r="C32" s="145"/>
      <c r="D32" s="134"/>
      <c r="E32" s="134"/>
      <c r="F32" s="5"/>
      <c r="I32" s="45"/>
    </row>
    <row r="33" spans="1:9" ht="18.75">
      <c r="A33" s="2" t="s">
        <v>39</v>
      </c>
      <c r="B33" s="134">
        <v>-497</v>
      </c>
      <c r="C33" s="145">
        <v>-288</v>
      </c>
      <c r="D33" s="134">
        <f>-1806+192-74</f>
        <v>-1688</v>
      </c>
      <c r="E33" s="134">
        <v>-538</v>
      </c>
      <c r="F33" s="5"/>
      <c r="I33" s="45"/>
    </row>
    <row r="34" spans="1:9" ht="18.75">
      <c r="A34" s="96"/>
      <c r="B34" s="135"/>
      <c r="C34" s="146"/>
      <c r="D34" s="135"/>
      <c r="E34" s="135"/>
      <c r="F34" s="5"/>
      <c r="I34" s="45"/>
    </row>
    <row r="35" spans="1:9" ht="18.75">
      <c r="A35" s="2"/>
      <c r="B35" s="134"/>
      <c r="C35" s="145"/>
      <c r="D35" s="134"/>
      <c r="E35" s="134"/>
      <c r="F35" s="5"/>
      <c r="I35" s="45"/>
    </row>
    <row r="36" spans="1:9" ht="18.75">
      <c r="A36" s="2" t="s">
        <v>60</v>
      </c>
      <c r="B36" s="134">
        <f>SUM(B31:B34)</f>
        <v>1923</v>
      </c>
      <c r="C36" s="145">
        <f>SUM(C31:C34)</f>
        <v>787</v>
      </c>
      <c r="D36" s="134">
        <f>SUM(D31:D34)</f>
        <v>9571</v>
      </c>
      <c r="E36" s="134">
        <f>SUM(E31:E34)</f>
        <v>8325</v>
      </c>
      <c r="F36" s="5"/>
      <c r="I36" s="45"/>
    </row>
    <row r="37" spans="1:6" ht="19.5" thickBot="1">
      <c r="A37" s="97"/>
      <c r="B37" s="136"/>
      <c r="C37" s="147"/>
      <c r="D37" s="136"/>
      <c r="E37" s="136"/>
      <c r="F37" s="5"/>
    </row>
    <row r="38" spans="1:6" ht="18.75">
      <c r="A38" s="2"/>
      <c r="B38" s="3"/>
      <c r="C38" s="3"/>
      <c r="D38" s="134"/>
      <c r="E38" s="134"/>
      <c r="F38" s="5"/>
    </row>
    <row r="39" spans="1:6" ht="18.75">
      <c r="A39" s="98" t="s">
        <v>61</v>
      </c>
      <c r="B39" s="3"/>
      <c r="C39" s="3"/>
      <c r="D39" s="134"/>
      <c r="E39" s="134"/>
      <c r="F39" s="99"/>
    </row>
    <row r="40" spans="1:6" ht="18.75">
      <c r="A40" s="2" t="s">
        <v>62</v>
      </c>
      <c r="B40" s="3">
        <f>+B36</f>
        <v>1923</v>
      </c>
      <c r="C40" s="3">
        <f>C42-C41</f>
        <v>817</v>
      </c>
      <c r="D40" s="134">
        <f>+D36</f>
        <v>9571</v>
      </c>
      <c r="E40" s="134">
        <f>E42-E41</f>
        <v>8357</v>
      </c>
      <c r="F40" s="5"/>
    </row>
    <row r="41" spans="1:6" ht="19.5" thickBot="1">
      <c r="A41" s="2" t="s">
        <v>63</v>
      </c>
      <c r="B41" s="3"/>
      <c r="C41" s="3">
        <v>-30</v>
      </c>
      <c r="D41" s="134">
        <v>0</v>
      </c>
      <c r="E41" s="134">
        <v>-32</v>
      </c>
      <c r="F41" s="5"/>
    </row>
    <row r="42" spans="1:6" ht="19.5" thickBot="1">
      <c r="A42" s="6"/>
      <c r="B42" s="100">
        <f>B36</f>
        <v>1923</v>
      </c>
      <c r="C42" s="100">
        <f>C36</f>
        <v>787</v>
      </c>
      <c r="D42" s="137">
        <f>+D40</f>
        <v>9571</v>
      </c>
      <c r="E42" s="137">
        <f>E36</f>
        <v>8325</v>
      </c>
      <c r="F42" s="7"/>
    </row>
    <row r="43" spans="1:6" ht="18.75">
      <c r="A43" s="8"/>
      <c r="B43" s="101"/>
      <c r="C43" s="101"/>
      <c r="D43" s="138"/>
      <c r="E43" s="138"/>
      <c r="F43" s="7"/>
    </row>
    <row r="44" spans="1:6" ht="18.75">
      <c r="A44" s="2" t="s">
        <v>64</v>
      </c>
      <c r="B44" s="102"/>
      <c r="C44" s="102"/>
      <c r="D44" s="134"/>
      <c r="E44" s="134"/>
      <c r="F44" s="5"/>
    </row>
    <row r="45" spans="1:6" ht="18.75">
      <c r="A45" s="2"/>
      <c r="B45" s="3"/>
      <c r="C45" s="3"/>
      <c r="D45" s="134"/>
      <c r="E45" s="134"/>
      <c r="F45" s="5"/>
    </row>
    <row r="46" spans="1:6" ht="18.75">
      <c r="A46" s="103" t="s">
        <v>65</v>
      </c>
      <c r="B46" s="104">
        <f>+B40/59719*100</f>
        <v>3.220080711331402</v>
      </c>
      <c r="C46" s="104">
        <f>+C40/59719*100</f>
        <v>1.368073812354527</v>
      </c>
      <c r="D46" s="139">
        <f>+D40/59719*100</f>
        <v>16.026725162845995</v>
      </c>
      <c r="E46" s="139">
        <f>+E40/59719*100</f>
        <v>13.993871297242084</v>
      </c>
      <c r="F46" s="7"/>
    </row>
    <row r="47" spans="1:6" ht="18.75">
      <c r="A47" s="103" t="s">
        <v>66</v>
      </c>
      <c r="B47" s="105" t="s">
        <v>67</v>
      </c>
      <c r="C47" s="105" t="s">
        <v>67</v>
      </c>
      <c r="D47" s="140" t="str">
        <f>+B47</f>
        <v>n/a</v>
      </c>
      <c r="E47" s="140" t="str">
        <f>+C47</f>
        <v>n/a</v>
      </c>
      <c r="F47" s="7"/>
    </row>
    <row r="48" spans="1:6" ht="19.5" thickBot="1">
      <c r="A48" s="97"/>
      <c r="B48" s="106"/>
      <c r="C48" s="107"/>
      <c r="D48" s="141"/>
      <c r="E48" s="141"/>
      <c r="F48" s="5"/>
    </row>
    <row r="49" spans="1:6" ht="18.75">
      <c r="A49" s="5"/>
      <c r="B49" s="5"/>
      <c r="C49" s="5"/>
      <c r="D49" s="5"/>
      <c r="E49" s="5"/>
      <c r="F49" s="5"/>
    </row>
    <row r="50" spans="1:6" ht="18.75">
      <c r="A50" s="5"/>
      <c r="B50" s="5"/>
      <c r="C50" s="5"/>
      <c r="D50" s="5"/>
      <c r="E50" s="5"/>
      <c r="F50" s="5"/>
    </row>
    <row r="51" spans="1:6" ht="15.75">
      <c r="A51" s="11"/>
      <c r="B51" s="11"/>
      <c r="C51" s="11"/>
      <c r="D51" s="11"/>
      <c r="E51" s="11"/>
      <c r="F51" s="11"/>
    </row>
    <row r="52" spans="1:6" ht="15.75">
      <c r="A52" s="11"/>
      <c r="B52" s="11"/>
      <c r="C52" s="11"/>
      <c r="D52" s="11"/>
      <c r="E52" s="11"/>
      <c r="F52" s="11"/>
    </row>
    <row r="53" spans="1:6" s="83" customFormat="1" ht="15.75" customHeight="1">
      <c r="A53" s="155" t="s">
        <v>145</v>
      </c>
      <c r="B53" s="155"/>
      <c r="C53" s="155"/>
      <c r="D53" s="155"/>
      <c r="E53" s="155"/>
      <c r="F53" s="108"/>
    </row>
    <row r="54" spans="1:6" ht="15.75">
      <c r="A54" s="155"/>
      <c r="B54" s="155"/>
      <c r="C54" s="155"/>
      <c r="D54" s="155"/>
      <c r="E54" s="155"/>
      <c r="F54" s="11"/>
    </row>
    <row r="55" spans="1:6" ht="15.75">
      <c r="A55" s="11"/>
      <c r="B55" s="11"/>
      <c r="C55" s="11"/>
      <c r="D55" s="11"/>
      <c r="E55" s="11"/>
      <c r="F55" s="11"/>
    </row>
    <row r="56" spans="1:6" ht="15.75">
      <c r="A56" s="11"/>
      <c r="B56" s="11"/>
      <c r="C56" s="11"/>
      <c r="D56" s="11"/>
      <c r="E56" s="11"/>
      <c r="F56" s="11"/>
    </row>
    <row r="57" spans="1:6" ht="15.75">
      <c r="A57" s="11"/>
      <c r="B57" s="11"/>
      <c r="C57" s="11"/>
      <c r="D57" s="11"/>
      <c r="E57" s="11"/>
      <c r="F57" s="11"/>
    </row>
    <row r="58" spans="1:6" ht="15.75">
      <c r="A58" s="11"/>
      <c r="B58" s="11"/>
      <c r="C58" s="11"/>
      <c r="D58" s="11"/>
      <c r="E58" s="11"/>
      <c r="F58" s="11"/>
    </row>
    <row r="59" spans="1:6" ht="33.75" customHeight="1" thickBot="1">
      <c r="A59" s="156" t="s">
        <v>134</v>
      </c>
      <c r="B59" s="156"/>
      <c r="C59" s="156"/>
      <c r="D59" s="156"/>
      <c r="E59" s="156"/>
      <c r="F59" s="109"/>
    </row>
  </sheetData>
  <sheetProtection/>
  <mergeCells count="10">
    <mergeCell ref="A53:E54"/>
    <mergeCell ref="A59:E59"/>
    <mergeCell ref="A1:E1"/>
    <mergeCell ref="A2:E2"/>
    <mergeCell ref="A3:E3"/>
    <mergeCell ref="A7:E7"/>
    <mergeCell ref="A10:F10"/>
    <mergeCell ref="B13:C13"/>
    <mergeCell ref="D13:E13"/>
    <mergeCell ref="A8:E8"/>
  </mergeCells>
  <printOptions/>
  <pageMargins left="0.7874015748031497" right="0.7874015748031497" top="0.984251968503937" bottom="0.984251968503937" header="0.5118110236220472" footer="0.5118110236220472"/>
  <pageSetup fitToHeight="1" fitToWidth="1" horizontalDpi="180" verticalDpi="18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SheetLayoutView="100" zoomScalePageLayoutView="0" workbookViewId="0" topLeftCell="A11">
      <selection activeCell="H34" sqref="H34"/>
    </sheetView>
  </sheetViews>
  <sheetFormatPr defaultColWidth="9.140625" defaultRowHeight="15" customHeight="1"/>
  <cols>
    <col min="1" max="3" width="9.140625" style="47" customWidth="1"/>
    <col min="4" max="4" width="16.7109375" style="47" customWidth="1"/>
    <col min="5" max="5" width="2.140625" style="47" customWidth="1"/>
    <col min="6" max="6" width="12.7109375" style="85" customWidth="1"/>
    <col min="7" max="7" width="20.140625" style="85" customWidth="1"/>
    <col min="8" max="13" width="12.7109375" style="85" customWidth="1"/>
    <col min="14" max="14" width="9.140625" style="47" customWidth="1"/>
    <col min="15" max="15" width="11.57421875" style="47" hidden="1" customWidth="1"/>
    <col min="16" max="16384" width="9.140625" style="47" customWidth="1"/>
  </cols>
  <sheetData>
    <row r="1" spans="1:13" ht="23.25">
      <c r="A1" s="165" t="s">
        <v>115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20.25">
      <c r="A2" s="166" t="s"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8.75">
      <c r="A3" s="167" t="s">
        <v>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18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8.75" customHeight="1">
      <c r="A5" s="161" t="s">
        <v>138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7" spans="1:13" ht="20.25">
      <c r="A7" s="160" t="s">
        <v>68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3" ht="20.25">
      <c r="A8" s="160" t="s">
        <v>128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3" ht="20.25">
      <c r="A9" s="168" t="s">
        <v>3</v>
      </c>
      <c r="B9" s="168"/>
      <c r="C9" s="168"/>
      <c r="D9" s="168"/>
      <c r="E9" s="168"/>
      <c r="F9" s="50"/>
      <c r="G9" s="50"/>
      <c r="H9" s="50"/>
      <c r="I9" s="50"/>
      <c r="J9" s="50"/>
      <c r="K9" s="50"/>
      <c r="L9" s="50"/>
      <c r="M9" s="50"/>
    </row>
    <row r="10" spans="1:13" ht="2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7" ht="15.75">
      <c r="A11" s="51"/>
      <c r="B11" s="52"/>
      <c r="C11" s="52"/>
      <c r="D11" s="52"/>
      <c r="E11" s="53"/>
      <c r="F11" s="54"/>
      <c r="G11" s="169" t="s">
        <v>69</v>
      </c>
      <c r="H11" s="169"/>
      <c r="I11" s="169"/>
      <c r="J11" s="169"/>
      <c r="K11" s="142"/>
      <c r="L11" s="55"/>
      <c r="M11" s="56"/>
      <c r="N11" s="16"/>
      <c r="O11" s="16"/>
      <c r="P11" s="16"/>
      <c r="Q11" s="16"/>
    </row>
    <row r="12" spans="1:17" ht="15" customHeight="1">
      <c r="A12" s="57"/>
      <c r="B12" s="11"/>
      <c r="C12" s="11"/>
      <c r="D12" s="11"/>
      <c r="E12" s="58"/>
      <c r="F12" s="59" t="s">
        <v>70</v>
      </c>
      <c r="G12" s="60" t="s">
        <v>70</v>
      </c>
      <c r="H12" s="60" t="s">
        <v>71</v>
      </c>
      <c r="I12" s="60" t="s">
        <v>72</v>
      </c>
      <c r="J12" s="60" t="s">
        <v>73</v>
      </c>
      <c r="K12" s="60"/>
      <c r="L12" s="61" t="s">
        <v>74</v>
      </c>
      <c r="M12" s="62" t="s">
        <v>75</v>
      </c>
      <c r="N12" s="16"/>
      <c r="O12" s="16"/>
      <c r="P12" s="16"/>
      <c r="Q12" s="16"/>
    </row>
    <row r="13" spans="1:17" ht="15" customHeight="1">
      <c r="A13" s="57"/>
      <c r="B13" s="11"/>
      <c r="C13" s="11"/>
      <c r="D13" s="11"/>
      <c r="E13" s="58"/>
      <c r="F13" s="59" t="s">
        <v>76</v>
      </c>
      <c r="G13" s="60" t="s">
        <v>77</v>
      </c>
      <c r="H13" s="60" t="s">
        <v>78</v>
      </c>
      <c r="I13" s="60" t="s">
        <v>79</v>
      </c>
      <c r="J13" s="60" t="s">
        <v>80</v>
      </c>
      <c r="K13" s="60" t="s">
        <v>75</v>
      </c>
      <c r="L13" s="61" t="s">
        <v>81</v>
      </c>
      <c r="M13" s="62" t="s">
        <v>82</v>
      </c>
      <c r="N13" s="16"/>
      <c r="O13" s="16"/>
      <c r="P13" s="16"/>
      <c r="Q13" s="16"/>
    </row>
    <row r="14" spans="1:17" ht="15" customHeight="1" thickBot="1">
      <c r="A14" s="57"/>
      <c r="B14" s="11"/>
      <c r="C14" s="11"/>
      <c r="D14" s="11"/>
      <c r="E14" s="58"/>
      <c r="F14" s="63" t="s">
        <v>83</v>
      </c>
      <c r="G14" s="64" t="s">
        <v>83</v>
      </c>
      <c r="H14" s="64" t="s">
        <v>83</v>
      </c>
      <c r="I14" s="64" t="s">
        <v>83</v>
      </c>
      <c r="J14" s="64" t="s">
        <v>83</v>
      </c>
      <c r="K14" s="64" t="s">
        <v>83</v>
      </c>
      <c r="L14" s="65" t="s">
        <v>83</v>
      </c>
      <c r="M14" s="66" t="s">
        <v>83</v>
      </c>
      <c r="N14" s="16"/>
      <c r="O14" s="16"/>
      <c r="P14" s="16"/>
      <c r="Q14" s="16"/>
    </row>
    <row r="15" spans="1:17" ht="15" customHeight="1">
      <c r="A15" s="57"/>
      <c r="B15" s="11"/>
      <c r="C15" s="11"/>
      <c r="D15" s="11"/>
      <c r="E15" s="58"/>
      <c r="F15" s="67"/>
      <c r="G15" s="68"/>
      <c r="H15" s="68"/>
      <c r="I15" s="68"/>
      <c r="J15" s="68"/>
      <c r="K15" s="68"/>
      <c r="L15" s="69"/>
      <c r="M15" s="70"/>
      <c r="N15" s="16"/>
      <c r="O15" s="16"/>
      <c r="P15" s="16"/>
      <c r="Q15" s="16"/>
    </row>
    <row r="16" spans="1:17" ht="15" customHeight="1">
      <c r="A16" s="57" t="s">
        <v>130</v>
      </c>
      <c r="B16" s="11"/>
      <c r="C16" s="11"/>
      <c r="D16" s="11"/>
      <c r="E16" s="58"/>
      <c r="F16" s="67">
        <v>60024</v>
      </c>
      <c r="G16" s="68">
        <v>6248</v>
      </c>
      <c r="H16" s="68">
        <v>-300</v>
      </c>
      <c r="I16" s="68">
        <v>4630</v>
      </c>
      <c r="J16" s="68">
        <v>25011</v>
      </c>
      <c r="K16" s="68">
        <v>95613</v>
      </c>
      <c r="L16" s="69">
        <v>42</v>
      </c>
      <c r="M16" s="70">
        <v>95655</v>
      </c>
      <c r="N16" s="16"/>
      <c r="O16" s="16"/>
      <c r="P16" s="16"/>
      <c r="Q16" s="16"/>
    </row>
    <row r="17" spans="1:17" ht="15" customHeight="1">
      <c r="A17" s="57"/>
      <c r="B17" s="11"/>
      <c r="C17" s="11"/>
      <c r="D17" s="11"/>
      <c r="E17" s="58"/>
      <c r="F17" s="67"/>
      <c r="G17" s="68"/>
      <c r="H17" s="68"/>
      <c r="I17" s="68"/>
      <c r="J17" s="68"/>
      <c r="K17" s="68"/>
      <c r="L17" s="69"/>
      <c r="M17" s="70"/>
      <c r="N17" s="16"/>
      <c r="O17" s="16"/>
      <c r="P17" s="16"/>
      <c r="Q17" s="16"/>
    </row>
    <row r="18" spans="1:17" ht="15" customHeight="1">
      <c r="A18" s="57" t="s">
        <v>84</v>
      </c>
      <c r="B18" s="11"/>
      <c r="C18" s="11"/>
      <c r="D18" s="11"/>
      <c r="E18" s="58"/>
      <c r="F18" s="67">
        <v>0</v>
      </c>
      <c r="G18" s="68">
        <v>0</v>
      </c>
      <c r="H18" s="68">
        <v>0</v>
      </c>
      <c r="I18" s="68">
        <v>0</v>
      </c>
      <c r="J18" s="68">
        <f>'BSKL-INCOMESTATEMENT'!D36</f>
        <v>9571</v>
      </c>
      <c r="K18" s="68">
        <f>SUM(F18:J18)</f>
        <v>9571</v>
      </c>
      <c r="L18" s="69"/>
      <c r="M18" s="70">
        <f>+K18+L18</f>
        <v>9571</v>
      </c>
      <c r="N18" s="16"/>
      <c r="O18" s="16"/>
      <c r="P18" s="16"/>
      <c r="Q18" s="16"/>
    </row>
    <row r="19" spans="1:17" ht="15" customHeight="1">
      <c r="A19" s="57"/>
      <c r="B19" s="11"/>
      <c r="C19" s="11"/>
      <c r="D19" s="11"/>
      <c r="E19" s="58"/>
      <c r="F19" s="67"/>
      <c r="G19" s="68"/>
      <c r="H19" s="68"/>
      <c r="I19" s="68"/>
      <c r="J19" s="68"/>
      <c r="K19" s="68"/>
      <c r="L19" s="69"/>
      <c r="M19" s="70"/>
      <c r="N19" s="16"/>
      <c r="O19" s="16"/>
      <c r="P19" s="16"/>
      <c r="Q19" s="16"/>
    </row>
    <row r="20" spans="1:17" ht="15" customHeight="1">
      <c r="A20" s="57" t="s">
        <v>85</v>
      </c>
      <c r="B20" s="11"/>
      <c r="C20" s="11"/>
      <c r="D20" s="11"/>
      <c r="E20" s="58"/>
      <c r="F20" s="67">
        <v>0</v>
      </c>
      <c r="G20" s="68">
        <v>0</v>
      </c>
      <c r="H20" s="68">
        <v>0</v>
      </c>
      <c r="I20" s="68">
        <v>76</v>
      </c>
      <c r="J20" s="68">
        <v>0</v>
      </c>
      <c r="K20" s="68">
        <f>SUM(F20:J20)</f>
        <v>76</v>
      </c>
      <c r="L20" s="69">
        <v>0</v>
      </c>
      <c r="M20" s="70">
        <f>+K20+L20</f>
        <v>76</v>
      </c>
      <c r="N20" s="16"/>
      <c r="O20" s="16"/>
      <c r="P20" s="16"/>
      <c r="Q20" s="16"/>
    </row>
    <row r="21" spans="1:17" ht="15" customHeight="1">
      <c r="A21" s="57"/>
      <c r="B21" s="11"/>
      <c r="C21" s="11"/>
      <c r="D21" s="11"/>
      <c r="E21" s="58"/>
      <c r="F21" s="67"/>
      <c r="G21" s="68"/>
      <c r="H21" s="68"/>
      <c r="I21" s="68"/>
      <c r="J21" s="68"/>
      <c r="K21" s="68"/>
      <c r="L21" s="69"/>
      <c r="M21" s="70"/>
      <c r="N21" s="16"/>
      <c r="O21" s="16"/>
      <c r="P21" s="16"/>
      <c r="Q21" s="16"/>
    </row>
    <row r="22" spans="1:17" ht="15" customHeight="1">
      <c r="A22" s="133" t="s">
        <v>122</v>
      </c>
      <c r="B22" s="132"/>
      <c r="C22" s="132"/>
      <c r="D22" s="132"/>
      <c r="E22" s="58"/>
      <c r="F22" s="67">
        <v>0</v>
      </c>
      <c r="G22" s="68">
        <v>0</v>
      </c>
      <c r="H22" s="68">
        <v>0</v>
      </c>
      <c r="I22" s="68">
        <v>0</v>
      </c>
      <c r="J22" s="68">
        <v>-1981</v>
      </c>
      <c r="K22" s="68">
        <f>SUM(F22:J22)</f>
        <v>-1981</v>
      </c>
      <c r="L22" s="69">
        <v>0</v>
      </c>
      <c r="M22" s="70">
        <f>SUM(K22:L22)</f>
        <v>-1981</v>
      </c>
      <c r="N22" s="16"/>
      <c r="O22" s="16"/>
      <c r="P22" s="16"/>
      <c r="Q22" s="16"/>
    </row>
    <row r="23" spans="1:17" ht="15" customHeight="1">
      <c r="A23" s="57"/>
      <c r="B23" s="11"/>
      <c r="C23" s="11"/>
      <c r="D23" s="11"/>
      <c r="E23" s="58"/>
      <c r="F23" s="67"/>
      <c r="G23" s="68"/>
      <c r="H23" s="68"/>
      <c r="I23" s="68"/>
      <c r="J23" s="68"/>
      <c r="K23" s="68"/>
      <c r="L23" s="69"/>
      <c r="M23" s="70"/>
      <c r="N23" s="16"/>
      <c r="O23" s="16"/>
      <c r="P23" s="16"/>
      <c r="Q23" s="16"/>
    </row>
    <row r="24" spans="1:17" ht="15" customHeight="1">
      <c r="A24" s="57" t="s">
        <v>136</v>
      </c>
      <c r="B24" s="11"/>
      <c r="C24" s="11"/>
      <c r="D24" s="11"/>
      <c r="E24" s="58"/>
      <c r="F24" s="67"/>
      <c r="G24" s="68"/>
      <c r="H24" s="68"/>
      <c r="J24" s="68">
        <v>42</v>
      </c>
      <c r="K24" s="68">
        <v>42</v>
      </c>
      <c r="L24" s="69">
        <v>-42</v>
      </c>
      <c r="M24" s="70"/>
      <c r="N24" s="16"/>
      <c r="O24" s="16"/>
      <c r="P24" s="16"/>
      <c r="Q24" s="16"/>
    </row>
    <row r="25" spans="1:17" ht="15" customHeight="1">
      <c r="A25" s="57"/>
      <c r="B25" s="11"/>
      <c r="C25" s="11"/>
      <c r="D25" s="11"/>
      <c r="E25" s="58"/>
      <c r="F25" s="67"/>
      <c r="G25" s="68"/>
      <c r="H25" s="68"/>
      <c r="I25" s="68"/>
      <c r="J25" s="68"/>
      <c r="K25" s="68"/>
      <c r="L25" s="69"/>
      <c r="M25" s="70"/>
      <c r="N25" s="16"/>
      <c r="O25" s="16"/>
      <c r="P25" s="16"/>
      <c r="Q25" s="16"/>
    </row>
    <row r="26" spans="1:17" ht="15" customHeight="1" thickBot="1">
      <c r="A26" s="57" t="s">
        <v>146</v>
      </c>
      <c r="B26" s="11"/>
      <c r="C26" s="11"/>
      <c r="D26" s="11"/>
      <c r="E26" s="58"/>
      <c r="F26" s="75">
        <f aca="true" t="shared" si="0" ref="F26:M26">+SUM(F16:F23)</f>
        <v>60024</v>
      </c>
      <c r="G26" s="76">
        <f t="shared" si="0"/>
        <v>6248</v>
      </c>
      <c r="H26" s="76">
        <f t="shared" si="0"/>
        <v>-300</v>
      </c>
      <c r="I26" s="76">
        <f t="shared" si="0"/>
        <v>4706</v>
      </c>
      <c r="J26" s="76">
        <f>+SUM(J16:J24)</f>
        <v>32643</v>
      </c>
      <c r="K26" s="76">
        <f>+SUM(K16:K24)</f>
        <v>103321</v>
      </c>
      <c r="L26" s="143">
        <f>+SUM(L16:L24)</f>
        <v>0</v>
      </c>
      <c r="M26" s="77">
        <f t="shared" si="0"/>
        <v>103321</v>
      </c>
      <c r="N26" s="16"/>
      <c r="O26" s="78">
        <f>'[1]BS JAN'!Y121/1000</f>
        <v>0</v>
      </c>
      <c r="P26" s="16"/>
      <c r="Q26" s="16"/>
    </row>
    <row r="27" spans="1:17" ht="15" customHeight="1" thickTop="1">
      <c r="A27" s="79"/>
      <c r="B27" s="80"/>
      <c r="C27" s="80"/>
      <c r="D27" s="80"/>
      <c r="E27" s="81"/>
      <c r="F27" s="71"/>
      <c r="G27" s="72"/>
      <c r="H27" s="72"/>
      <c r="I27" s="72"/>
      <c r="J27" s="72"/>
      <c r="K27" s="72"/>
      <c r="L27" s="74"/>
      <c r="M27" s="73"/>
      <c r="N27" s="16"/>
      <c r="O27" s="16"/>
      <c r="P27" s="16"/>
      <c r="Q27" s="16"/>
    </row>
    <row r="28" spans="1:17" ht="15" customHeight="1">
      <c r="A28" s="16"/>
      <c r="B28" s="16"/>
      <c r="C28" s="16"/>
      <c r="D28" s="16"/>
      <c r="E28" s="16"/>
      <c r="F28" s="45"/>
      <c r="G28" s="45"/>
      <c r="H28" s="45"/>
      <c r="I28" s="45"/>
      <c r="J28" s="45"/>
      <c r="K28" s="45"/>
      <c r="L28" s="45"/>
      <c r="M28" s="45"/>
      <c r="N28" s="16"/>
      <c r="O28" s="82">
        <f>M26-O26</f>
        <v>103321</v>
      </c>
      <c r="P28" s="16"/>
      <c r="Q28" s="16"/>
    </row>
    <row r="29" spans="1:15" ht="15" customHeight="1">
      <c r="A29" s="83"/>
      <c r="B29" s="83"/>
      <c r="C29" s="83"/>
      <c r="D29" s="83"/>
      <c r="E29" s="83"/>
      <c r="F29" s="84"/>
      <c r="G29" s="84"/>
      <c r="H29" s="84"/>
      <c r="I29" s="84"/>
      <c r="J29" s="84"/>
      <c r="K29" s="84"/>
      <c r="L29" s="84"/>
      <c r="M29" s="84"/>
      <c r="N29" s="83"/>
      <c r="O29" s="83"/>
    </row>
    <row r="30" spans="1:15" ht="15" customHeight="1">
      <c r="A30" s="164" t="s">
        <v>137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83"/>
      <c r="O30" s="83"/>
    </row>
    <row r="31" spans="1:13" ht="2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2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</sheetData>
  <sheetProtection/>
  <mergeCells count="9">
    <mergeCell ref="A30:M30"/>
    <mergeCell ref="A1:M1"/>
    <mergeCell ref="A2:M2"/>
    <mergeCell ref="A3:M3"/>
    <mergeCell ref="A5:M5"/>
    <mergeCell ref="A7:M7"/>
    <mergeCell ref="A8:M8"/>
    <mergeCell ref="A9:E9"/>
    <mergeCell ref="G11:J11"/>
  </mergeCells>
  <printOptions/>
  <pageMargins left="0.7086614173228347" right="0.2362204724409449" top="0.5511811023622047" bottom="0.2362204724409449" header="0.5118110236220472" footer="0.5118110236220472"/>
  <pageSetup fitToHeight="1" fitToWidth="1" horizontalDpi="180" verticalDpi="18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7"/>
  <sheetViews>
    <sheetView zoomScale="75" zoomScaleNormal="75" zoomScaleSheetLayoutView="75" zoomScalePageLayoutView="0" workbookViewId="0" topLeftCell="A44">
      <selection activeCell="B33" sqref="B33"/>
    </sheetView>
  </sheetViews>
  <sheetFormatPr defaultColWidth="9.140625" defaultRowHeight="12.75"/>
  <cols>
    <col min="1" max="1" width="55.7109375" style="16" customWidth="1"/>
    <col min="2" max="2" width="9.140625" style="16" customWidth="1"/>
    <col min="3" max="3" width="3.00390625" style="16" customWidth="1"/>
    <col min="4" max="4" width="1.8515625" style="16" customWidth="1"/>
    <col min="5" max="5" width="2.8515625" style="16" customWidth="1"/>
    <col min="6" max="6" width="13.00390625" style="16" customWidth="1"/>
    <col min="7" max="8" width="22.7109375" style="16" customWidth="1"/>
    <col min="9" max="9" width="6.7109375" style="11" customWidth="1"/>
    <col min="10" max="10" width="13.421875" style="16" customWidth="1"/>
    <col min="11" max="16384" width="9.140625" style="16" customWidth="1"/>
  </cols>
  <sheetData>
    <row r="1" spans="1:9" ht="15.75">
      <c r="A1" s="152" t="s">
        <v>114</v>
      </c>
      <c r="B1" s="152"/>
      <c r="C1" s="152"/>
      <c r="D1" s="152"/>
      <c r="E1" s="152"/>
      <c r="F1" s="152"/>
      <c r="G1" s="152"/>
      <c r="H1" s="152"/>
      <c r="I1" s="15"/>
    </row>
    <row r="2" spans="1:9" ht="15.75">
      <c r="A2" s="154" t="s">
        <v>0</v>
      </c>
      <c r="B2" s="154"/>
      <c r="C2" s="154"/>
      <c r="D2" s="154"/>
      <c r="E2" s="154"/>
      <c r="F2" s="154"/>
      <c r="G2" s="154"/>
      <c r="H2" s="154"/>
      <c r="I2" s="18"/>
    </row>
    <row r="3" spans="1:9" ht="15.75">
      <c r="A3" s="154" t="s">
        <v>1</v>
      </c>
      <c r="B3" s="154"/>
      <c r="C3" s="154"/>
      <c r="D3" s="154"/>
      <c r="E3" s="154"/>
      <c r="F3" s="154"/>
      <c r="G3" s="154"/>
      <c r="H3" s="154"/>
      <c r="I3" s="18"/>
    </row>
    <row r="4" spans="1:9" ht="15.75">
      <c r="A4" s="17"/>
      <c r="B4" s="17"/>
      <c r="C4" s="17"/>
      <c r="D4" s="17"/>
      <c r="E4" s="17"/>
      <c r="F4" s="17"/>
      <c r="G4" s="17"/>
      <c r="H4" s="17"/>
      <c r="I4" s="17"/>
    </row>
    <row r="5" spans="1:14" ht="15.75">
      <c r="A5" s="17"/>
      <c r="B5" s="17"/>
      <c r="C5" s="17"/>
      <c r="D5" s="17"/>
      <c r="E5" s="17"/>
      <c r="F5" s="17"/>
      <c r="G5" s="17"/>
      <c r="H5" s="17"/>
      <c r="I5" s="17"/>
      <c r="J5" s="19"/>
      <c r="K5" s="19"/>
      <c r="L5" s="19"/>
      <c r="M5" s="19"/>
      <c r="N5" s="19"/>
    </row>
    <row r="6" spans="1:13" ht="15.75">
      <c r="A6" s="161" t="s">
        <v>138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1:13" ht="15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9" ht="15.75">
      <c r="A8" s="170" t="s">
        <v>86</v>
      </c>
      <c r="B8" s="170"/>
      <c r="C8" s="170"/>
      <c r="D8" s="170"/>
      <c r="E8" s="170"/>
      <c r="F8" s="170"/>
      <c r="G8" s="170"/>
      <c r="H8" s="170"/>
      <c r="I8" s="23"/>
    </row>
    <row r="9" spans="1:9" ht="15.75">
      <c r="A9" s="170" t="s">
        <v>128</v>
      </c>
      <c r="B9" s="170"/>
      <c r="C9" s="170"/>
      <c r="D9" s="170"/>
      <c r="E9" s="170"/>
      <c r="F9" s="170"/>
      <c r="G9" s="170"/>
      <c r="H9" s="170"/>
      <c r="I9" s="23"/>
    </row>
    <row r="10" spans="1:9" ht="15.75">
      <c r="A10" s="22"/>
      <c r="B10" s="22"/>
      <c r="C10" s="22"/>
      <c r="D10" s="22"/>
      <c r="E10" s="22"/>
      <c r="F10" s="22"/>
      <c r="G10" s="22"/>
      <c r="H10" s="22"/>
      <c r="I10" s="14"/>
    </row>
    <row r="11" spans="1:9" ht="15.75">
      <c r="A11" s="150" t="s">
        <v>3</v>
      </c>
      <c r="B11" s="150"/>
      <c r="C11" s="150"/>
      <c r="D11" s="150"/>
      <c r="E11" s="150"/>
      <c r="F11" s="24"/>
      <c r="G11" s="24"/>
      <c r="H11" s="24"/>
      <c r="I11" s="24"/>
    </row>
    <row r="12" spans="1:3" ht="16.5" thickBot="1">
      <c r="A12" s="20"/>
      <c r="B12" s="21"/>
      <c r="C12" s="21"/>
    </row>
    <row r="13" spans="1:10" ht="15.75">
      <c r="A13" s="25"/>
      <c r="B13" s="26"/>
      <c r="C13" s="26"/>
      <c r="D13" s="26"/>
      <c r="E13" s="26"/>
      <c r="F13" s="26"/>
      <c r="G13" s="28"/>
      <c r="H13" s="28"/>
      <c r="J13" s="11"/>
    </row>
    <row r="14" spans="1:10" ht="15.75">
      <c r="A14" s="29"/>
      <c r="B14" s="11"/>
      <c r="C14" s="11"/>
      <c r="D14" s="11"/>
      <c r="E14" s="11"/>
      <c r="F14" s="11"/>
      <c r="G14" s="126"/>
      <c r="H14" s="31"/>
      <c r="J14" s="17"/>
    </row>
    <row r="15" spans="1:10" ht="15.75">
      <c r="A15" s="29"/>
      <c r="B15" s="11"/>
      <c r="C15" s="11"/>
      <c r="D15" s="11"/>
      <c r="E15" s="11"/>
      <c r="F15" s="11"/>
      <c r="G15" s="31" t="s">
        <v>47</v>
      </c>
      <c r="H15" s="31" t="s">
        <v>48</v>
      </c>
      <c r="J15" s="60"/>
    </row>
    <row r="16" spans="1:10" ht="15.75">
      <c r="A16" s="29"/>
      <c r="B16" s="11"/>
      <c r="C16" s="11"/>
      <c r="D16" s="11"/>
      <c r="E16" s="11"/>
      <c r="F16" s="11"/>
      <c r="G16" s="31" t="s">
        <v>51</v>
      </c>
      <c r="H16" s="31" t="s">
        <v>50</v>
      </c>
      <c r="J16" s="60"/>
    </row>
    <row r="17" spans="1:10" ht="15.75">
      <c r="A17" s="29"/>
      <c r="B17" s="11"/>
      <c r="C17" s="11"/>
      <c r="D17" s="11"/>
      <c r="E17" s="11"/>
      <c r="F17" s="11"/>
      <c r="G17" s="31" t="s">
        <v>53</v>
      </c>
      <c r="H17" s="31" t="s">
        <v>54</v>
      </c>
      <c r="J17" s="60"/>
    </row>
    <row r="18" spans="1:10" ht="15.75">
      <c r="A18" s="29"/>
      <c r="B18" s="11"/>
      <c r="C18" s="11"/>
      <c r="D18" s="11"/>
      <c r="E18" s="11"/>
      <c r="F18" s="11"/>
      <c r="G18" s="124" t="s">
        <v>127</v>
      </c>
      <c r="H18" s="124" t="s">
        <v>119</v>
      </c>
      <c r="J18" s="60"/>
    </row>
    <row r="19" spans="1:10" ht="16.5" thickBot="1">
      <c r="A19" s="32"/>
      <c r="B19" s="11"/>
      <c r="C19" s="11"/>
      <c r="D19" s="11"/>
      <c r="E19" s="11"/>
      <c r="F19" s="11"/>
      <c r="G19" s="33" t="s">
        <v>13</v>
      </c>
      <c r="H19" s="33" t="s">
        <v>13</v>
      </c>
      <c r="J19" s="60"/>
    </row>
    <row r="20" spans="1:10" ht="15.75">
      <c r="A20" s="32"/>
      <c r="B20" s="11"/>
      <c r="C20" s="11"/>
      <c r="D20" s="11"/>
      <c r="E20" s="11"/>
      <c r="F20" s="11"/>
      <c r="G20" s="30"/>
      <c r="H20" s="31"/>
      <c r="J20" s="11"/>
    </row>
    <row r="21" spans="1:10" ht="15.75">
      <c r="A21" s="29" t="s">
        <v>87</v>
      </c>
      <c r="B21" s="11"/>
      <c r="C21" s="11"/>
      <c r="D21" s="11"/>
      <c r="E21" s="17"/>
      <c r="F21" s="17"/>
      <c r="G21" s="30"/>
      <c r="H21" s="31"/>
      <c r="I21" s="17"/>
      <c r="J21" s="11"/>
    </row>
    <row r="22" spans="1:10" ht="15.75">
      <c r="A22" s="32"/>
      <c r="B22" s="11"/>
      <c r="C22" s="11"/>
      <c r="D22" s="11"/>
      <c r="E22" s="11"/>
      <c r="F22" s="11"/>
      <c r="G22" s="10"/>
      <c r="H22" s="1"/>
      <c r="J22" s="11"/>
    </row>
    <row r="23" spans="1:10" ht="15.75">
      <c r="A23" s="32" t="s">
        <v>88</v>
      </c>
      <c r="B23" s="11"/>
      <c r="C23" s="11"/>
      <c r="D23" s="11"/>
      <c r="E23" s="17"/>
      <c r="F23" s="17"/>
      <c r="G23" s="10">
        <f>11704-445</f>
        <v>11259</v>
      </c>
      <c r="H23" s="1">
        <v>8863</v>
      </c>
      <c r="I23" s="17"/>
      <c r="J23" s="11"/>
    </row>
    <row r="24" spans="1:10" ht="15.75">
      <c r="A24" s="32"/>
      <c r="B24" s="11"/>
      <c r="C24" s="11"/>
      <c r="D24" s="11"/>
      <c r="E24" s="11"/>
      <c r="F24" s="11"/>
      <c r="G24" s="10"/>
      <c r="H24" s="1"/>
      <c r="J24" s="11"/>
    </row>
    <row r="25" spans="1:10" ht="15.75">
      <c r="A25" s="29" t="s">
        <v>89</v>
      </c>
      <c r="B25" s="11"/>
      <c r="C25" s="11"/>
      <c r="D25" s="11"/>
      <c r="E25" s="11"/>
      <c r="F25" s="11"/>
      <c r="G25" s="10"/>
      <c r="H25" s="1"/>
      <c r="J25" s="11"/>
    </row>
    <row r="26" spans="1:10" ht="15.75">
      <c r="A26" s="32"/>
      <c r="B26" s="11"/>
      <c r="C26" s="11"/>
      <c r="D26" s="11"/>
      <c r="E26" s="11"/>
      <c r="F26" s="11"/>
      <c r="G26" s="10"/>
      <c r="H26" s="1"/>
      <c r="J26" s="11"/>
    </row>
    <row r="27" spans="1:10" ht="15.75">
      <c r="A27" s="32" t="s">
        <v>90</v>
      </c>
      <c r="B27" s="11"/>
      <c r="C27" s="11"/>
      <c r="D27" s="11"/>
      <c r="E27" s="11"/>
      <c r="F27" s="11"/>
      <c r="G27" s="10">
        <v>4819</v>
      </c>
      <c r="H27" s="1">
        <v>6118</v>
      </c>
      <c r="J27" s="11"/>
    </row>
    <row r="28" spans="1:10" ht="15.75">
      <c r="A28" s="32" t="s">
        <v>91</v>
      </c>
      <c r="B28" s="11"/>
      <c r="C28" s="11"/>
      <c r="D28" s="11"/>
      <c r="E28" s="11"/>
      <c r="F28" s="11"/>
      <c r="G28" s="34">
        <v>-1553</v>
      </c>
      <c r="H28" s="35">
        <v>-3026</v>
      </c>
      <c r="J28" s="11"/>
    </row>
    <row r="29" spans="1:10" ht="15.75">
      <c r="A29" s="29" t="s">
        <v>92</v>
      </c>
      <c r="B29" s="11"/>
      <c r="C29" s="11"/>
      <c r="D29" s="11"/>
      <c r="E29" s="11"/>
      <c r="F29" s="11"/>
      <c r="G29" s="10">
        <f>SUM(G23:G28)</f>
        <v>14525</v>
      </c>
      <c r="H29" s="1">
        <f>SUM(H23:H28)</f>
        <v>11955</v>
      </c>
      <c r="J29" s="11"/>
    </row>
    <row r="30" spans="1:10" ht="15.75">
      <c r="A30" s="32"/>
      <c r="B30" s="11"/>
      <c r="C30" s="11"/>
      <c r="D30" s="11"/>
      <c r="E30" s="11"/>
      <c r="F30" s="11"/>
      <c r="G30" s="10"/>
      <c r="H30" s="1"/>
      <c r="J30" s="11"/>
    </row>
    <row r="31" spans="1:10" ht="15.75">
      <c r="A31" s="29" t="s">
        <v>93</v>
      </c>
      <c r="B31" s="11"/>
      <c r="C31" s="11"/>
      <c r="D31" s="11"/>
      <c r="E31" s="11"/>
      <c r="F31" s="11"/>
      <c r="G31" s="10"/>
      <c r="H31" s="1"/>
      <c r="J31" s="11"/>
    </row>
    <row r="32" spans="1:10" ht="15.75">
      <c r="A32" s="32" t="s">
        <v>94</v>
      </c>
      <c r="B32" s="11"/>
      <c r="C32" s="11"/>
      <c r="D32" s="11"/>
      <c r="E32" s="11"/>
      <c r="F32" s="11"/>
      <c r="G32" s="10">
        <v>-647</v>
      </c>
      <c r="H32" s="1">
        <v>105</v>
      </c>
      <c r="J32" s="11"/>
    </row>
    <row r="33" spans="1:10" ht="15.75">
      <c r="A33" s="32" t="s">
        <v>95</v>
      </c>
      <c r="B33" s="11"/>
      <c r="C33" s="11"/>
      <c r="D33" s="11"/>
      <c r="E33" s="11"/>
      <c r="F33" s="11"/>
      <c r="G33" s="10">
        <v>-3031</v>
      </c>
      <c r="H33" s="1">
        <v>-524</v>
      </c>
      <c r="J33" s="11"/>
    </row>
    <row r="34" spans="1:10" ht="15.75">
      <c r="A34" s="32" t="s">
        <v>96</v>
      </c>
      <c r="B34" s="11"/>
      <c r="C34" s="11"/>
      <c r="D34" s="11"/>
      <c r="E34" s="11"/>
      <c r="F34" s="11"/>
      <c r="G34" s="10">
        <v>-140</v>
      </c>
      <c r="H34" s="1">
        <v>-39</v>
      </c>
      <c r="J34" s="11"/>
    </row>
    <row r="35" spans="1:10" ht="15.75">
      <c r="A35" s="32" t="s">
        <v>116</v>
      </c>
      <c r="B35" s="11"/>
      <c r="C35" s="11"/>
      <c r="D35" s="11"/>
      <c r="E35" s="11"/>
      <c r="F35" s="11"/>
      <c r="G35" s="10">
        <v>-2545</v>
      </c>
      <c r="H35" s="1">
        <v>-1988</v>
      </c>
      <c r="J35" s="11"/>
    </row>
    <row r="36" spans="1:10" ht="16.5" thickBot="1">
      <c r="A36" s="32" t="s">
        <v>132</v>
      </c>
      <c r="B36" s="11"/>
      <c r="C36" s="11"/>
      <c r="D36" s="11"/>
      <c r="E36" s="11"/>
      <c r="F36" s="11"/>
      <c r="G36" s="10">
        <v>1097</v>
      </c>
      <c r="H36" s="1">
        <v>0</v>
      </c>
      <c r="J36" s="11"/>
    </row>
    <row r="37" spans="1:10" ht="16.5" thickBot="1">
      <c r="A37" s="29" t="s">
        <v>117</v>
      </c>
      <c r="B37" s="11"/>
      <c r="C37" s="11"/>
      <c r="D37" s="11"/>
      <c r="E37" s="11"/>
      <c r="F37" s="11"/>
      <c r="G37" s="12">
        <f>SUM(G29:G36)</f>
        <v>9259</v>
      </c>
      <c r="H37" s="13">
        <f>SUM(H29:H36)</f>
        <v>9509</v>
      </c>
      <c r="J37" s="11"/>
    </row>
    <row r="38" spans="1:10" ht="15.75">
      <c r="A38" s="32"/>
      <c r="B38" s="11"/>
      <c r="C38" s="11"/>
      <c r="D38" s="11"/>
      <c r="E38" s="11"/>
      <c r="F38" s="11"/>
      <c r="G38" s="27"/>
      <c r="H38" s="28"/>
      <c r="J38" s="11"/>
    </row>
    <row r="39" spans="1:10" ht="15.75">
      <c r="A39" s="29" t="s">
        <v>97</v>
      </c>
      <c r="B39" s="11"/>
      <c r="C39" s="11"/>
      <c r="D39" s="11"/>
      <c r="E39" s="11"/>
      <c r="F39" s="11"/>
      <c r="G39" s="10"/>
      <c r="H39" s="1"/>
      <c r="J39" s="11"/>
    </row>
    <row r="40" spans="1:10" ht="15.75">
      <c r="A40" s="32" t="s">
        <v>98</v>
      </c>
      <c r="B40" s="11"/>
      <c r="C40" s="11"/>
      <c r="D40" s="11"/>
      <c r="E40" s="11"/>
      <c r="F40" s="11"/>
      <c r="G40" s="10">
        <v>-12427</v>
      </c>
      <c r="H40" s="1">
        <v>-6012</v>
      </c>
      <c r="J40" s="11"/>
    </row>
    <row r="41" spans="1:10" ht="15.75">
      <c r="A41" s="32" t="s">
        <v>99</v>
      </c>
      <c r="B41" s="11"/>
      <c r="C41" s="11"/>
      <c r="D41" s="11"/>
      <c r="E41" s="11"/>
      <c r="F41" s="11"/>
      <c r="G41" s="10">
        <v>-873</v>
      </c>
      <c r="H41" s="1">
        <v>-1213</v>
      </c>
      <c r="J41" s="11"/>
    </row>
    <row r="42" spans="1:10" ht="15.75">
      <c r="A42" s="32" t="s">
        <v>100</v>
      </c>
      <c r="B42" s="11"/>
      <c r="C42" s="11"/>
      <c r="D42" s="11"/>
      <c r="E42" s="11"/>
      <c r="F42" s="11"/>
      <c r="G42" s="10">
        <v>0</v>
      </c>
      <c r="H42" s="1">
        <v>67</v>
      </c>
      <c r="J42" s="11"/>
    </row>
    <row r="43" spans="1:10" ht="15.75">
      <c r="A43" s="32" t="s">
        <v>101</v>
      </c>
      <c r="B43" s="11"/>
      <c r="C43" s="11"/>
      <c r="D43" s="11"/>
      <c r="E43" s="11"/>
      <c r="F43" s="11"/>
      <c r="G43" s="10">
        <v>996</v>
      </c>
      <c r="H43" s="1">
        <v>8033</v>
      </c>
      <c r="J43" s="11"/>
    </row>
    <row r="44" spans="1:10" ht="15.75">
      <c r="A44" s="32" t="s">
        <v>102</v>
      </c>
      <c r="B44" s="11"/>
      <c r="C44" s="11"/>
      <c r="D44" s="11"/>
      <c r="E44" s="11"/>
      <c r="F44" s="11"/>
      <c r="G44" s="10">
        <v>727</v>
      </c>
      <c r="H44" s="1">
        <v>766</v>
      </c>
      <c r="J44" s="11"/>
    </row>
    <row r="45" spans="1:10" ht="15.75">
      <c r="A45" s="32" t="s">
        <v>103</v>
      </c>
      <c r="B45" s="11"/>
      <c r="C45" s="11"/>
      <c r="D45" s="11"/>
      <c r="E45" s="11"/>
      <c r="F45" s="11"/>
      <c r="G45" s="10">
        <v>619</v>
      </c>
      <c r="H45" s="1">
        <v>335</v>
      </c>
      <c r="J45" s="11"/>
    </row>
    <row r="46" spans="1:10" ht="15.75">
      <c r="A46" s="32" t="s">
        <v>123</v>
      </c>
      <c r="B46" s="11"/>
      <c r="C46" s="11"/>
      <c r="D46" s="11"/>
      <c r="E46" s="11"/>
      <c r="F46" s="11"/>
      <c r="G46" s="10">
        <v>124</v>
      </c>
      <c r="H46" s="1">
        <v>-192</v>
      </c>
      <c r="J46" s="11"/>
    </row>
    <row r="47" spans="1:10" ht="15.75">
      <c r="A47" s="32" t="s">
        <v>133</v>
      </c>
      <c r="B47" s="11"/>
      <c r="C47" s="11"/>
      <c r="D47" s="11"/>
      <c r="E47" s="11"/>
      <c r="F47" s="11"/>
      <c r="G47" s="10">
        <v>-8415</v>
      </c>
      <c r="H47" s="1">
        <v>0</v>
      </c>
      <c r="J47" s="11"/>
    </row>
    <row r="48" spans="1:10" ht="16.5" thickBot="1">
      <c r="A48" s="32" t="s">
        <v>143</v>
      </c>
      <c r="B48" s="11"/>
      <c r="C48" s="11"/>
      <c r="D48" s="11"/>
      <c r="E48" s="11"/>
      <c r="F48" s="11"/>
      <c r="G48" s="10">
        <v>80</v>
      </c>
      <c r="H48" s="1">
        <v>0</v>
      </c>
      <c r="J48" s="11"/>
    </row>
    <row r="49" spans="1:10" ht="15.75">
      <c r="A49" s="29" t="s">
        <v>118</v>
      </c>
      <c r="B49" s="11"/>
      <c r="C49" s="11"/>
      <c r="D49" s="11"/>
      <c r="E49" s="11"/>
      <c r="F49" s="11"/>
      <c r="G49" s="27">
        <f>SUM(G40:G48)</f>
        <v>-19169</v>
      </c>
      <c r="H49" s="28">
        <f>SUM(H40:H48)</f>
        <v>1784</v>
      </c>
      <c r="J49" s="11"/>
    </row>
    <row r="50" spans="1:10" ht="15.75">
      <c r="A50" s="32"/>
      <c r="B50" s="11"/>
      <c r="C50" s="11"/>
      <c r="D50" s="11"/>
      <c r="E50" s="11"/>
      <c r="F50" s="11"/>
      <c r="G50" s="129"/>
      <c r="H50" s="130"/>
      <c r="J50" s="11"/>
    </row>
    <row r="51" spans="1:10" ht="15.75">
      <c r="A51" s="29" t="s">
        <v>104</v>
      </c>
      <c r="B51" s="11"/>
      <c r="C51" s="11"/>
      <c r="D51" s="11"/>
      <c r="E51" s="11"/>
      <c r="F51" s="11"/>
      <c r="G51" s="10"/>
      <c r="H51" s="1"/>
      <c r="J51" s="11"/>
    </row>
    <row r="52" spans="1:10" ht="15.75">
      <c r="A52" s="32" t="s">
        <v>105</v>
      </c>
      <c r="B52" s="11"/>
      <c r="C52" s="11"/>
      <c r="D52" s="11"/>
      <c r="E52" s="11"/>
      <c r="F52" s="11"/>
      <c r="G52" s="10">
        <v>-1981</v>
      </c>
      <c r="H52" s="1">
        <v>-1200</v>
      </c>
      <c r="J52" s="11"/>
    </row>
    <row r="53" spans="1:10" ht="15.75">
      <c r="A53" s="32" t="s">
        <v>106</v>
      </c>
      <c r="B53" s="11"/>
      <c r="C53" s="11"/>
      <c r="D53" s="11"/>
      <c r="E53" s="11"/>
      <c r="F53" s="11"/>
      <c r="G53" s="10">
        <v>-59</v>
      </c>
      <c r="H53" s="1">
        <v>-64</v>
      </c>
      <c r="J53" s="11"/>
    </row>
    <row r="54" spans="1:10" ht="15.75">
      <c r="A54" s="32" t="s">
        <v>131</v>
      </c>
      <c r="B54" s="11"/>
      <c r="C54" s="11"/>
      <c r="D54" s="11"/>
      <c r="E54" s="11"/>
      <c r="F54" s="11"/>
      <c r="G54" s="10">
        <v>-122</v>
      </c>
      <c r="H54" s="1">
        <v>0</v>
      </c>
      <c r="J54" s="11"/>
    </row>
    <row r="55" spans="1:10" ht="15.75">
      <c r="A55" s="32" t="s">
        <v>107</v>
      </c>
      <c r="B55" s="11"/>
      <c r="C55" s="11"/>
      <c r="D55" s="11"/>
      <c r="E55" s="11"/>
      <c r="F55" s="11"/>
      <c r="G55" s="10">
        <v>0</v>
      </c>
      <c r="H55" s="1">
        <v>-220</v>
      </c>
      <c r="J55" s="11"/>
    </row>
    <row r="56" spans="1:10" ht="16.5" thickBot="1">
      <c r="A56" s="32"/>
      <c r="B56" s="11"/>
      <c r="C56" s="11"/>
      <c r="D56" s="11"/>
      <c r="E56" s="11"/>
      <c r="F56" s="11"/>
      <c r="G56" s="10"/>
      <c r="H56" s="1"/>
      <c r="J56" s="11"/>
    </row>
    <row r="57" spans="1:10" ht="16.5" thickBot="1">
      <c r="A57" s="29" t="s">
        <v>108</v>
      </c>
      <c r="B57" s="11"/>
      <c r="C57" s="11"/>
      <c r="D57" s="11"/>
      <c r="E57" s="11"/>
      <c r="F57" s="11"/>
      <c r="G57" s="12">
        <f>SUM(G52:G56)</f>
        <v>-2162</v>
      </c>
      <c r="H57" s="13">
        <f>SUM(H52:H56)</f>
        <v>-1484</v>
      </c>
      <c r="J57" s="11"/>
    </row>
    <row r="58" spans="1:10" ht="15.75">
      <c r="A58" s="32"/>
      <c r="B58" s="11"/>
      <c r="C58" s="11"/>
      <c r="D58" s="11"/>
      <c r="E58" s="11"/>
      <c r="F58" s="11"/>
      <c r="G58" s="10"/>
      <c r="H58" s="1"/>
      <c r="J58" s="11"/>
    </row>
    <row r="59" spans="1:10" ht="15.75">
      <c r="A59" s="171" t="s">
        <v>147</v>
      </c>
      <c r="B59" s="172"/>
      <c r="C59" s="172"/>
      <c r="D59" s="172"/>
      <c r="E59" s="172"/>
      <c r="F59" s="9"/>
      <c r="G59" s="10">
        <f>+G37+G49+G57</f>
        <v>-12072</v>
      </c>
      <c r="H59" s="1">
        <f>+H37+H49+H57</f>
        <v>9809</v>
      </c>
      <c r="I59" s="9"/>
      <c r="J59" s="11"/>
    </row>
    <row r="60" spans="1:10" ht="15.75">
      <c r="A60" s="36"/>
      <c r="B60" s="37"/>
      <c r="C60" s="37"/>
      <c r="D60" s="37"/>
      <c r="E60" s="37"/>
      <c r="F60" s="37"/>
      <c r="G60" s="10"/>
      <c r="H60" s="1"/>
      <c r="I60" s="37"/>
      <c r="J60" s="11"/>
    </row>
    <row r="61" spans="1:10" ht="15.75" hidden="1">
      <c r="A61" s="128" t="s">
        <v>124</v>
      </c>
      <c r="B61" s="37"/>
      <c r="C61" s="37"/>
      <c r="D61" s="37"/>
      <c r="E61" s="37"/>
      <c r="F61" s="37"/>
      <c r="G61" s="10">
        <v>0</v>
      </c>
      <c r="H61" s="1">
        <v>0</v>
      </c>
      <c r="I61" s="37"/>
      <c r="J61" s="11"/>
    </row>
    <row r="62" spans="1:10" ht="15.75" hidden="1">
      <c r="A62" s="36"/>
      <c r="B62" s="37"/>
      <c r="C62" s="37"/>
      <c r="D62" s="37"/>
      <c r="E62" s="37"/>
      <c r="F62" s="37"/>
      <c r="G62" s="10"/>
      <c r="H62" s="1"/>
      <c r="I62" s="37"/>
      <c r="J62" s="11"/>
    </row>
    <row r="63" spans="1:10" ht="15.75">
      <c r="A63" s="148" t="s">
        <v>109</v>
      </c>
      <c r="B63" s="149"/>
      <c r="C63" s="149"/>
      <c r="D63" s="149"/>
      <c r="E63" s="149"/>
      <c r="F63" s="149"/>
      <c r="G63" s="10">
        <v>32364</v>
      </c>
      <c r="H63" s="1">
        <v>22555</v>
      </c>
      <c r="I63" s="38"/>
      <c r="J63" s="11"/>
    </row>
    <row r="64" spans="1:10" ht="15.75">
      <c r="A64" s="32"/>
      <c r="B64" s="11"/>
      <c r="C64" s="11"/>
      <c r="D64" s="11"/>
      <c r="E64" s="11"/>
      <c r="F64" s="11"/>
      <c r="G64" s="10"/>
      <c r="H64" s="1"/>
      <c r="J64" s="11"/>
    </row>
    <row r="65" spans="1:10" ht="16.5" thickBot="1">
      <c r="A65" s="148" t="s">
        <v>110</v>
      </c>
      <c r="B65" s="149"/>
      <c r="C65" s="149"/>
      <c r="D65" s="149"/>
      <c r="E65" s="149"/>
      <c r="F65" s="149"/>
      <c r="G65" s="39">
        <f>SUM(G59:G64)</f>
        <v>20292</v>
      </c>
      <c r="H65" s="131">
        <f>SUM(H59:H64)</f>
        <v>32364</v>
      </c>
      <c r="I65" s="38"/>
      <c r="J65" s="11"/>
    </row>
    <row r="66" spans="1:10" ht="16.5" thickTop="1">
      <c r="A66" s="32"/>
      <c r="B66" s="11"/>
      <c r="C66" s="11"/>
      <c r="D66" s="11"/>
      <c r="E66" s="11"/>
      <c r="F66" s="11"/>
      <c r="G66" s="10"/>
      <c r="H66" s="1"/>
      <c r="J66" s="11"/>
    </row>
    <row r="67" spans="1:10" ht="15.75">
      <c r="A67" s="29" t="s">
        <v>111</v>
      </c>
      <c r="B67" s="11"/>
      <c r="C67" s="11"/>
      <c r="D67" s="11"/>
      <c r="E67" s="11"/>
      <c r="F67" s="11"/>
      <c r="G67" s="10"/>
      <c r="H67" s="1"/>
      <c r="J67" s="11"/>
    </row>
    <row r="68" spans="1:10" ht="15.75">
      <c r="A68" s="32" t="s">
        <v>112</v>
      </c>
      <c r="B68" s="11"/>
      <c r="C68" s="11"/>
      <c r="D68" s="11"/>
      <c r="E68" s="11"/>
      <c r="F68" s="11"/>
      <c r="G68" s="10">
        <v>20824</v>
      </c>
      <c r="H68" s="1">
        <v>32642</v>
      </c>
      <c r="J68" s="11"/>
    </row>
    <row r="69" spans="1:10" ht="15.75">
      <c r="A69" s="32" t="s">
        <v>113</v>
      </c>
      <c r="B69" s="11"/>
      <c r="C69" s="11"/>
      <c r="D69" s="11"/>
      <c r="E69" s="11"/>
      <c r="F69" s="11"/>
      <c r="G69" s="10">
        <v>-532</v>
      </c>
      <c r="H69" s="1">
        <v>-278</v>
      </c>
      <c r="J69" s="11"/>
    </row>
    <row r="70" spans="1:10" ht="16.5" thickBot="1">
      <c r="A70" s="40"/>
      <c r="B70" s="41"/>
      <c r="C70" s="41"/>
      <c r="D70" s="41"/>
      <c r="E70" s="41"/>
      <c r="F70" s="41"/>
      <c r="G70" s="42">
        <f>+G68+G69</f>
        <v>20292</v>
      </c>
      <c r="H70" s="43">
        <f>+H68+H69</f>
        <v>32364</v>
      </c>
      <c r="J70" s="11"/>
    </row>
    <row r="71" spans="1:10" ht="15.75">
      <c r="A71" s="11"/>
      <c r="B71" s="11"/>
      <c r="C71" s="11"/>
      <c r="D71" s="11"/>
      <c r="E71" s="11"/>
      <c r="F71" s="11"/>
      <c r="G71" s="11"/>
      <c r="H71" s="11"/>
      <c r="J71" s="11"/>
    </row>
    <row r="72" ht="15.75" hidden="1">
      <c r="J72" s="11"/>
    </row>
    <row r="73" ht="15.75">
      <c r="J73" s="11"/>
    </row>
    <row r="74" spans="1:10" ht="32.25" customHeight="1">
      <c r="A74" s="173" t="s">
        <v>139</v>
      </c>
      <c r="B74" s="173"/>
      <c r="C74" s="173"/>
      <c r="D74" s="173"/>
      <c r="E74" s="173"/>
      <c r="F74" s="173"/>
      <c r="G74" s="173"/>
      <c r="H74" s="173"/>
      <c r="I74" s="44"/>
      <c r="J74" s="11"/>
    </row>
    <row r="75" ht="15.75">
      <c r="J75" s="11"/>
    </row>
    <row r="76" ht="15.75">
      <c r="J76" s="11"/>
    </row>
    <row r="77" ht="15.75">
      <c r="J77" s="11"/>
    </row>
    <row r="78" ht="15.75">
      <c r="J78" s="11"/>
    </row>
    <row r="79" spans="7:10" ht="15.75">
      <c r="G79" s="45">
        <f>G65-G70</f>
        <v>0</v>
      </c>
      <c r="H79" s="45">
        <f>H65-H70</f>
        <v>0</v>
      </c>
      <c r="J79" s="11"/>
    </row>
    <row r="80" ht="15.75">
      <c r="J80" s="11"/>
    </row>
    <row r="81" ht="15.75">
      <c r="J81" s="11"/>
    </row>
    <row r="82" ht="15.75">
      <c r="J82" s="11"/>
    </row>
    <row r="83" spans="7:10" ht="15.75">
      <c r="G83" s="46">
        <f>G23-'BSKL-INCOMESTATEMENT'!D31</f>
        <v>0</v>
      </c>
      <c r="H83" s="46">
        <f>H23-'BSKL-INCOMESTATEMENT'!E31</f>
        <v>0</v>
      </c>
      <c r="J83" s="11"/>
    </row>
    <row r="84" ht="15.75">
      <c r="J84" s="11"/>
    </row>
    <row r="85" ht="15.75">
      <c r="J85" s="11"/>
    </row>
    <row r="86" ht="15.75">
      <c r="J86" s="11"/>
    </row>
    <row r="87" ht="15.75">
      <c r="J87" s="11"/>
    </row>
    <row r="88" ht="15.75">
      <c r="J88" s="11"/>
    </row>
    <row r="89" ht="15.75">
      <c r="J89" s="11"/>
    </row>
    <row r="90" ht="15.75">
      <c r="J90" s="11"/>
    </row>
    <row r="91" ht="15.75">
      <c r="J91" s="11"/>
    </row>
    <row r="92" ht="15.75">
      <c r="J92" s="11"/>
    </row>
    <row r="93" ht="15.75">
      <c r="J93" s="11"/>
    </row>
    <row r="94" ht="15.75">
      <c r="J94" s="11"/>
    </row>
    <row r="95" ht="15.75">
      <c r="J95" s="11"/>
    </row>
    <row r="96" ht="15.75">
      <c r="J96" s="11"/>
    </row>
    <row r="97" ht="15.75">
      <c r="J97" s="11"/>
    </row>
    <row r="98" ht="15.75">
      <c r="J98" s="11"/>
    </row>
    <row r="99" ht="15.75">
      <c r="J99" s="11"/>
    </row>
    <row r="100" ht="15.75">
      <c r="J100" s="11"/>
    </row>
    <row r="101" ht="15.75">
      <c r="J101" s="11"/>
    </row>
    <row r="102" ht="15.75">
      <c r="J102" s="11"/>
    </row>
    <row r="103" ht="15.75">
      <c r="J103" s="11"/>
    </row>
    <row r="104" ht="15.75">
      <c r="J104" s="11"/>
    </row>
    <row r="105" ht="15.75">
      <c r="J105" s="11"/>
    </row>
    <row r="106" ht="15.75">
      <c r="J106" s="11"/>
    </row>
    <row r="107" ht="15.75">
      <c r="J107" s="11"/>
    </row>
    <row r="108" ht="15.75">
      <c r="J108" s="11"/>
    </row>
    <row r="109" ht="15.75">
      <c r="J109" s="11"/>
    </row>
    <row r="110" ht="15.75">
      <c r="J110" s="11"/>
    </row>
    <row r="111" ht="15.75">
      <c r="J111" s="11"/>
    </row>
    <row r="112" ht="15.75">
      <c r="J112" s="11"/>
    </row>
    <row r="113" ht="15.75">
      <c r="J113" s="11"/>
    </row>
    <row r="114" ht="15.75">
      <c r="J114" s="11"/>
    </row>
    <row r="115" ht="15.75">
      <c r="J115" s="11"/>
    </row>
    <row r="116" ht="15.75">
      <c r="J116" s="11"/>
    </row>
    <row r="117" ht="15.75">
      <c r="J117" s="11"/>
    </row>
    <row r="118" ht="15.75">
      <c r="J118" s="11"/>
    </row>
    <row r="119" ht="15.75">
      <c r="J119" s="11"/>
    </row>
    <row r="120" ht="15.75">
      <c r="J120" s="11"/>
    </row>
    <row r="121" ht="15.75">
      <c r="J121" s="11"/>
    </row>
    <row r="122" ht="15.75">
      <c r="J122" s="11"/>
    </row>
    <row r="123" ht="15.75">
      <c r="J123" s="11"/>
    </row>
    <row r="124" ht="15.75">
      <c r="J124" s="11"/>
    </row>
    <row r="125" ht="15.75">
      <c r="J125" s="11"/>
    </row>
    <row r="126" ht="15.75">
      <c r="J126" s="11"/>
    </row>
    <row r="127" ht="15.75">
      <c r="J127" s="11"/>
    </row>
    <row r="128" ht="15.75">
      <c r="J128" s="11"/>
    </row>
    <row r="129" ht="15.75">
      <c r="J129" s="11"/>
    </row>
    <row r="130" ht="15.75">
      <c r="J130" s="11"/>
    </row>
    <row r="131" ht="15.75">
      <c r="J131" s="11"/>
    </row>
    <row r="132" ht="15.75">
      <c r="J132" s="11"/>
    </row>
    <row r="133" ht="15.75">
      <c r="J133" s="11"/>
    </row>
    <row r="134" ht="15.75">
      <c r="J134" s="11"/>
    </row>
    <row r="135" ht="15.75">
      <c r="J135" s="11"/>
    </row>
    <row r="136" ht="15.75">
      <c r="J136" s="11"/>
    </row>
    <row r="137" ht="15.75">
      <c r="J137" s="11"/>
    </row>
    <row r="138" ht="15.75">
      <c r="J138" s="11"/>
    </row>
    <row r="139" ht="15.75">
      <c r="J139" s="11"/>
    </row>
    <row r="140" ht="15.75">
      <c r="J140" s="11"/>
    </row>
    <row r="141" ht="15.75">
      <c r="J141" s="11"/>
    </row>
    <row r="142" ht="15.75">
      <c r="J142" s="11"/>
    </row>
    <row r="143" ht="15.75">
      <c r="J143" s="11"/>
    </row>
    <row r="144" ht="15.75">
      <c r="J144" s="11"/>
    </row>
    <row r="145" ht="15.75">
      <c r="J145" s="11"/>
    </row>
    <row r="146" ht="15.75">
      <c r="J146" s="11"/>
    </row>
    <row r="147" ht="15.75">
      <c r="J147" s="11"/>
    </row>
    <row r="148" ht="15.75">
      <c r="J148" s="11"/>
    </row>
    <row r="149" ht="15.75">
      <c r="J149" s="11"/>
    </row>
    <row r="150" ht="15.75">
      <c r="J150" s="11"/>
    </row>
    <row r="151" ht="15.75">
      <c r="J151" s="11"/>
    </row>
    <row r="152" ht="15.75">
      <c r="J152" s="11"/>
    </row>
    <row r="153" ht="15.75">
      <c r="J153" s="11"/>
    </row>
    <row r="154" ht="15.75">
      <c r="J154" s="11"/>
    </row>
    <row r="155" ht="15.75">
      <c r="J155" s="11"/>
    </row>
    <row r="156" ht="15.75">
      <c r="J156" s="11"/>
    </row>
    <row r="157" ht="15.75">
      <c r="J157" s="11"/>
    </row>
    <row r="158" ht="15.75">
      <c r="J158" s="11"/>
    </row>
    <row r="159" ht="15.75">
      <c r="J159" s="11"/>
    </row>
    <row r="160" ht="15.75">
      <c r="J160" s="11"/>
    </row>
    <row r="161" ht="15.75">
      <c r="J161" s="11"/>
    </row>
    <row r="162" ht="15.75">
      <c r="J162" s="11"/>
    </row>
    <row r="163" ht="15.75">
      <c r="J163" s="11"/>
    </row>
    <row r="164" ht="15.75">
      <c r="J164" s="11"/>
    </row>
    <row r="165" ht="15.75">
      <c r="J165" s="11"/>
    </row>
    <row r="166" ht="15.75">
      <c r="J166" s="11"/>
    </row>
    <row r="167" ht="15.75">
      <c r="J167" s="11"/>
    </row>
  </sheetData>
  <sheetProtection/>
  <mergeCells count="11">
    <mergeCell ref="A9:H9"/>
    <mergeCell ref="A6:M6"/>
    <mergeCell ref="A59:E59"/>
    <mergeCell ref="A74:H74"/>
    <mergeCell ref="A63:F63"/>
    <mergeCell ref="A65:F65"/>
    <mergeCell ref="A11:E11"/>
    <mergeCell ref="A1:H1"/>
    <mergeCell ref="A2:H2"/>
    <mergeCell ref="A3:H3"/>
    <mergeCell ref="A8:H8"/>
  </mergeCells>
  <printOptions/>
  <pageMargins left="0.46" right="0.25" top="0.73" bottom="0" header="0.73" footer="0.38"/>
  <pageSetup fitToHeight="1" fitToWidth="1" horizontalDpi="180" verticalDpi="18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cc.kan</dc:creator>
  <cp:keywords/>
  <dc:description/>
  <cp:lastModifiedBy>PC3</cp:lastModifiedBy>
  <cp:lastPrinted>2008-06-25T11:25:48Z</cp:lastPrinted>
  <dcterms:created xsi:type="dcterms:W3CDTF">2007-03-08T04:16:29Z</dcterms:created>
  <dcterms:modified xsi:type="dcterms:W3CDTF">2008-06-27T00:07:17Z</dcterms:modified>
  <cp:category/>
  <cp:version/>
  <cp:contentType/>
  <cp:contentStatus/>
</cp:coreProperties>
</file>